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I:\VNPF Data (Team Folder)\Belangenbehartiging\Financiele en fiscale zaken\belastingconvenant\2023 (in 2022 obv PAS2019-2021)\Convenant 2023 docs (obv PAS2019)\"/>
    </mc:Choice>
  </mc:AlternateContent>
  <xr:revisionPtr revIDLastSave="0" documentId="8_{53E357C4-DA86-4A6F-90C8-C9EB9275020E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Gemiddelde tbv Convenant 202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3" l="1"/>
  <c r="F49" i="3"/>
  <c r="D44" i="3"/>
  <c r="D43" i="3"/>
  <c r="E16" i="3"/>
  <c r="D45" i="3" l="1"/>
  <c r="D50" i="3"/>
  <c r="F48" i="3"/>
  <c r="F33" i="3"/>
  <c r="E48" i="3"/>
  <c r="E33" i="3"/>
  <c r="F16" i="3"/>
  <c r="I58" i="3"/>
  <c r="D53" i="3"/>
  <c r="D38" i="3"/>
  <c r="M25" i="3"/>
  <c r="M40" i="3" s="1"/>
  <c r="N25" i="3"/>
  <c r="N40" i="3" s="1"/>
  <c r="P25" i="3"/>
  <c r="P40" i="3" s="1"/>
  <c r="Q25" i="3"/>
  <c r="Q40" i="3" s="1"/>
  <c r="R25" i="3"/>
  <c r="R40" i="3" s="1"/>
  <c r="T25" i="3"/>
  <c r="T40" i="3" s="1"/>
  <c r="U25" i="3"/>
  <c r="U40" i="3" s="1"/>
  <c r="V25" i="3"/>
  <c r="V40" i="3" s="1"/>
  <c r="W25" i="3"/>
  <c r="W40" i="3" s="1"/>
  <c r="L25" i="3"/>
  <c r="L40" i="3" s="1"/>
  <c r="D25" i="3"/>
  <c r="D40" i="3" s="1"/>
  <c r="D48" i="3" l="1"/>
  <c r="D33" i="3"/>
  <c r="W53" i="3" l="1"/>
  <c r="V53" i="3"/>
  <c r="U53" i="3"/>
  <c r="T53" i="3"/>
  <c r="P53" i="3"/>
  <c r="W38" i="3"/>
  <c r="V38" i="3"/>
  <c r="U38" i="3"/>
  <c r="T38" i="3"/>
  <c r="P38" i="3"/>
  <c r="W21" i="3"/>
  <c r="V21" i="3"/>
  <c r="U21" i="3"/>
  <c r="T21" i="3"/>
  <c r="P21" i="3"/>
  <c r="F9" i="3" l="1"/>
  <c r="E9" i="3"/>
  <c r="F8" i="3"/>
  <c r="F25" i="3" s="1"/>
  <c r="F40" i="3" s="1"/>
  <c r="E8" i="3"/>
  <c r="E25" i="3" s="1"/>
  <c r="E40" i="3" s="1"/>
  <c r="B53" i="3" l="1"/>
  <c r="B38" i="3"/>
  <c r="C12" i="3"/>
  <c r="C11" i="3"/>
  <c r="C29" i="3"/>
  <c r="D4" i="3" l="1"/>
  <c r="D21" i="3" l="1"/>
  <c r="B52" i="3" l="1"/>
  <c r="B37" i="3"/>
  <c r="B31" i="3"/>
  <c r="B46" i="3" s="1"/>
  <c r="D46" i="3" l="1"/>
  <c r="D28" i="3"/>
  <c r="D31" i="3" l="1"/>
  <c r="E41" i="3" l="1"/>
  <c r="F41" i="3"/>
  <c r="E26" i="3"/>
  <c r="F26" i="3"/>
  <c r="E11" i="3" l="1"/>
  <c r="D26" i="3"/>
  <c r="E17" i="3" l="1"/>
  <c r="F11" i="3"/>
  <c r="F17" i="3" s="1"/>
  <c r="D13" i="3"/>
  <c r="D41" i="3"/>
  <c r="D17" i="3" l="1"/>
  <c r="D30" i="3" l="1"/>
  <c r="E28" i="3"/>
  <c r="E34" i="3" s="1"/>
  <c r="D35" i="3"/>
  <c r="D18" i="3" l="1"/>
  <c r="D19" i="3" s="1"/>
  <c r="F28" i="3"/>
  <c r="F34" i="3" s="1"/>
  <c r="D34" i="3" s="1"/>
  <c r="D36" i="3" s="1"/>
  <c r="C58" i="3" l="1"/>
  <c r="E43" i="3" l="1"/>
  <c r="E49" i="3" s="1"/>
  <c r="D49" i="3" s="1"/>
  <c r="D51" i="3" s="1"/>
</calcChain>
</file>

<file path=xl/sharedStrings.xml><?xml version="1.0" encoding="utf-8"?>
<sst xmlns="http://schemas.openxmlformats.org/spreadsheetml/2006/main" count="140" uniqueCount="42">
  <si>
    <t>Aantal podia</t>
  </si>
  <si>
    <t>Personeelskosten</t>
  </si>
  <si>
    <t>Percentage vrije ruimte</t>
  </si>
  <si>
    <t>Aantal werkzame personen</t>
  </si>
  <si>
    <t>Aandeel belastingconvenant (in €)</t>
  </si>
  <si>
    <t>Aandeel belastingconvenant (in %)</t>
  </si>
  <si>
    <t>gemiddeld</t>
  </si>
  <si>
    <t>Vrije ruimte - berekend</t>
  </si>
  <si>
    <t>Loonkosten pp</t>
  </si>
  <si>
    <t>Aantal werkzame personen in loondienst</t>
  </si>
  <si>
    <t>Totale personeelskosten</t>
  </si>
  <si>
    <t>Verdeling personele kosten</t>
  </si>
  <si>
    <t>- loondienst</t>
  </si>
  <si>
    <t>- niet in loondienst</t>
  </si>
  <si>
    <t>Totaal aantal werkzame personen</t>
  </si>
  <si>
    <t>schatting</t>
  </si>
  <si>
    <t>berekend</t>
  </si>
  <si>
    <t>PAS2015</t>
  </si>
  <si>
    <t>PAS2014</t>
  </si>
  <si>
    <t>PAS2016</t>
  </si>
  <si>
    <t>PAS2017</t>
  </si>
  <si>
    <t>PAS2018</t>
  </si>
  <si>
    <t>1,7%/1,2%</t>
  </si>
  <si>
    <t>&lt;</t>
  </si>
  <si>
    <t>&gt;=</t>
  </si>
  <si>
    <t>Voor podia ZONDER introducé-regeling (gastenlijst):</t>
  </si>
  <si>
    <t>Voor podia MET introducé-regeling (gastenlijst) ZONDER payrollers:</t>
  </si>
  <si>
    <t>Voor podia MET introducé-regeling (gastenlijst) MET payrollers:</t>
  </si>
  <si>
    <t>PAS2019</t>
  </si>
  <si>
    <t>3,0%/1,18%</t>
  </si>
  <si>
    <r>
      <t xml:space="preserve">N.B. alleen groene cellen zelf invullen --&gt; rest gaat automatisch --&gt; </t>
    </r>
    <r>
      <rPr>
        <sz val="10"/>
        <rFont val="Arial"/>
        <family val="2"/>
      </rPr>
      <t>Alle groene velden zijn parametervelden. De waarden daarin kun je veranderen en het tabblad rekent dan met die nieuwe waarde alles verder uit.</t>
    </r>
  </si>
  <si>
    <t>1,7%/1,18%</t>
  </si>
  <si>
    <t>PAS 2019 - TOTAAL</t>
  </si>
  <si>
    <t>uit PAS 2019</t>
  </si>
  <si>
    <t>PAS 2019 - LOONDIENST</t>
  </si>
  <si>
    <t>PAS 2019 - OVERIG / PAYROLL</t>
  </si>
  <si>
    <t>Percentage WKR 2023 in convenant</t>
  </si>
  <si>
    <t>Percentage WKR 2023 nog vrij te besteden</t>
  </si>
  <si>
    <t>Forfait 2023</t>
  </si>
  <si>
    <t>convenant 2023</t>
  </si>
  <si>
    <t>voor 2023</t>
  </si>
  <si>
    <t>3,00%/1,18%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</si>
</sst>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€&quot;\ #,##0;[Red]&quot;€&quot;\ \-#,##0"/>
    <numFmt numFmtId="8" formatCode="&quot;€&quot;\ #,##0.00;[Red]&quot;€&quot;\ \-#,##0.00"/>
    <numFmt numFmtId="164" formatCode="0.0%"/>
    <numFmt numFmtId="165" formatCode="#,##0.0_ ;[Red]\-#,##0.0\ 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6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9" fontId="3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1" xfId="1" applyNumberFormat="1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left"/>
    </xf>
    <xf numFmtId="0" fontId="3" fillId="0" borderId="0" xfId="0" quotePrefix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quotePrefix="1" applyFont="1"/>
    <xf numFmtId="0" fontId="4" fillId="0" borderId="1" xfId="0" applyFont="1" applyBorder="1" applyAlignment="1">
      <alignment horizontal="center"/>
    </xf>
    <xf numFmtId="6" fontId="3" fillId="0" borderId="4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8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6" fontId="3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0" xfId="0" applyFont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6" fontId="9" fillId="0" borderId="4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8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0" fontId="9" fillId="0" borderId="4" xfId="0" applyNumberFormat="1" applyFont="1" applyBorder="1" applyAlignment="1">
      <alignment horizontal="center"/>
    </xf>
    <xf numFmtId="6" fontId="9" fillId="0" borderId="5" xfId="0" applyNumberFormat="1" applyFont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6" fontId="9" fillId="0" borderId="3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11" fillId="3" borderId="2" xfId="0" applyFont="1" applyFill="1" applyBorder="1" applyAlignment="1">
      <alignment horizontal="right"/>
    </xf>
    <xf numFmtId="0" fontId="12" fillId="3" borderId="6" xfId="0" applyFont="1" applyFill="1" applyBorder="1"/>
    <xf numFmtId="0" fontId="11" fillId="3" borderId="6" xfId="0" applyFont="1" applyFill="1" applyBorder="1"/>
    <xf numFmtId="0" fontId="11" fillId="3" borderId="7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1" fillId="0" borderId="0" xfId="0" applyFont="1"/>
    <xf numFmtId="0" fontId="13" fillId="3" borderId="7" xfId="0" applyFont="1" applyFill="1" applyBorder="1"/>
    <xf numFmtId="0" fontId="11" fillId="3" borderId="6" xfId="0" applyFont="1" applyFill="1" applyBorder="1" applyAlignment="1">
      <alignment horizontal="center"/>
    </xf>
    <xf numFmtId="10" fontId="3" fillId="0" borderId="4" xfId="0" applyNumberFormat="1" applyFont="1" applyBorder="1" applyAlignment="1">
      <alignment horizontal="center"/>
    </xf>
    <xf numFmtId="0" fontId="1" fillId="5" borderId="1" xfId="0" applyFont="1" applyFill="1" applyBorder="1"/>
    <xf numFmtId="0" fontId="1" fillId="5" borderId="5" xfId="0" applyFont="1" applyFill="1" applyBorder="1"/>
    <xf numFmtId="0" fontId="0" fillId="5" borderId="4" xfId="0" applyFill="1" applyBorder="1"/>
    <xf numFmtId="9" fontId="1" fillId="5" borderId="5" xfId="0" applyNumberFormat="1" applyFont="1" applyFill="1" applyBorder="1" applyAlignment="1">
      <alignment horizontal="center"/>
    </xf>
    <xf numFmtId="9" fontId="1" fillId="5" borderId="1" xfId="1" applyFont="1" applyFill="1" applyBorder="1" applyAlignment="1">
      <alignment horizontal="center"/>
    </xf>
    <xf numFmtId="0" fontId="2" fillId="5" borderId="0" xfId="0" applyFont="1" applyFill="1" applyAlignment="1">
      <alignment horizontal="left"/>
    </xf>
    <xf numFmtId="0" fontId="1" fillId="6" borderId="1" xfId="0" applyFont="1" applyFill="1" applyBorder="1"/>
    <xf numFmtId="9" fontId="3" fillId="5" borderId="0" xfId="0" applyNumberFormat="1" applyFont="1" applyFill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6" fontId="7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8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0" fontId="7" fillId="0" borderId="4" xfId="0" applyNumberFormat="1" applyFont="1" applyBorder="1" applyAlignment="1">
      <alignment horizontal="center"/>
    </xf>
    <xf numFmtId="6" fontId="7" fillId="0" borderId="5" xfId="0" applyNumberFormat="1" applyFont="1" applyBorder="1" applyAlignment="1">
      <alignment horizontal="center"/>
    </xf>
    <xf numFmtId="164" fontId="18" fillId="0" borderId="1" xfId="1" applyNumberFormat="1" applyFont="1" applyFill="1" applyBorder="1" applyAlignment="1">
      <alignment horizontal="center"/>
    </xf>
    <xf numFmtId="9" fontId="18" fillId="4" borderId="1" xfId="0" applyNumberFormat="1" applyFont="1" applyFill="1" applyBorder="1" applyAlignment="1">
      <alignment horizontal="center"/>
    </xf>
    <xf numFmtId="9" fontId="10" fillId="4" borderId="1" xfId="0" applyNumberFormat="1" applyFont="1" applyFill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6" fontId="7" fillId="0" borderId="3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6" fontId="3" fillId="5" borderId="4" xfId="0" applyNumberFormat="1" applyFont="1" applyFill="1" applyBorder="1" applyAlignment="1">
      <alignment horizontal="center"/>
    </xf>
    <xf numFmtId="165" fontId="3" fillId="5" borderId="4" xfId="0" applyNumberFormat="1" applyFont="1" applyFill="1" applyBorder="1" applyAlignment="1">
      <alignment horizontal="center"/>
    </xf>
    <xf numFmtId="8" fontId="3" fillId="5" borderId="4" xfId="0" applyNumberFormat="1" applyFont="1" applyFill="1" applyBorder="1" applyAlignment="1">
      <alignment horizontal="center"/>
    </xf>
    <xf numFmtId="9" fontId="1" fillId="5" borderId="1" xfId="0" applyNumberFormat="1" applyFont="1" applyFill="1" applyBorder="1" applyAlignment="1">
      <alignment horizontal="center"/>
    </xf>
    <xf numFmtId="10" fontId="0" fillId="5" borderId="4" xfId="0" applyNumberFormat="1" applyFill="1" applyBorder="1" applyAlignment="1">
      <alignment horizontal="center"/>
    </xf>
    <xf numFmtId="6" fontId="3" fillId="5" borderId="0" xfId="0" applyNumberFormat="1" applyFont="1" applyFill="1" applyAlignment="1">
      <alignment horizontal="center"/>
    </xf>
    <xf numFmtId="10" fontId="3" fillId="5" borderId="0" xfId="0" applyNumberFormat="1" applyFont="1" applyFill="1" applyAlignment="1">
      <alignment horizontal="center"/>
    </xf>
    <xf numFmtId="9" fontId="1" fillId="0" borderId="1" xfId="1" applyFont="1" applyFill="1" applyBorder="1" applyAlignment="1">
      <alignment horizontal="center"/>
    </xf>
    <xf numFmtId="9" fontId="10" fillId="0" borderId="1" xfId="0" applyNumberFormat="1" applyFont="1" applyBorder="1" applyAlignment="1">
      <alignment horizontal="center"/>
    </xf>
    <xf numFmtId="9" fontId="18" fillId="0" borderId="1" xfId="1" applyFont="1" applyFill="1" applyBorder="1" applyAlignment="1">
      <alignment horizontal="center"/>
    </xf>
    <xf numFmtId="9" fontId="18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6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16" fillId="5" borderId="8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0" fontId="16" fillId="5" borderId="10" xfId="0" applyFont="1" applyFill="1" applyBorder="1" applyAlignment="1">
      <alignment horizontal="center" vertical="top" wrapText="1"/>
    </xf>
    <xf numFmtId="0" fontId="16" fillId="5" borderId="11" xfId="0" applyFont="1" applyFill="1" applyBorder="1" applyAlignment="1">
      <alignment horizontal="center" vertical="top" wrapText="1"/>
    </xf>
    <xf numFmtId="0" fontId="16" fillId="5" borderId="12" xfId="0" applyFont="1" applyFill="1" applyBorder="1" applyAlignment="1">
      <alignment horizontal="center" vertical="top" wrapText="1"/>
    </xf>
    <xf numFmtId="0" fontId="16" fillId="5" borderId="13" xfId="0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W65"/>
  <sheetViews>
    <sheetView tabSelected="1" topLeftCell="B1" zoomScale="80" zoomScaleNormal="80" workbookViewId="0">
      <selection activeCell="D52" sqref="D52"/>
    </sheetView>
  </sheetViews>
  <sheetFormatPr defaultRowHeight="15" x14ac:dyDescent="0.25"/>
  <cols>
    <col min="1" max="1" width="3.85546875" style="3" customWidth="1"/>
    <col min="2" max="2" width="39.42578125" customWidth="1"/>
    <col min="3" max="3" width="15.28515625" customWidth="1"/>
    <col min="4" max="4" width="12.85546875" customWidth="1"/>
    <col min="5" max="5" width="12.7109375" style="18" customWidth="1"/>
    <col min="6" max="6" width="11.7109375" style="18" customWidth="1"/>
    <col min="7" max="7" width="5.85546875" style="18" customWidth="1"/>
    <col min="8" max="8" width="11" style="18" customWidth="1"/>
    <col min="9" max="10" width="11.140625" style="18" customWidth="1"/>
    <col min="11" max="11" width="5.85546875" style="18" customWidth="1"/>
    <col min="12" max="12" width="11" style="18" customWidth="1"/>
    <col min="13" max="14" width="11.140625" style="18" customWidth="1"/>
    <col min="15" max="15" width="5" style="18" customWidth="1"/>
    <col min="16" max="16" width="11.140625" style="18" customWidth="1"/>
    <col min="17" max="17" width="10.42578125" style="18" customWidth="1"/>
    <col min="18" max="19" width="9.85546875" style="18" customWidth="1"/>
    <col min="20" max="20" width="10.5703125" customWidth="1"/>
    <col min="21" max="22" width="10.28515625" customWidth="1"/>
    <col min="23" max="23" width="10.5703125" customWidth="1"/>
  </cols>
  <sheetData>
    <row r="2" spans="1:23" s="56" customFormat="1" ht="18.75" x14ac:dyDescent="0.3">
      <c r="A2" s="49"/>
      <c r="B2" s="50" t="s">
        <v>25</v>
      </c>
      <c r="C2" s="51"/>
      <c r="D2" s="58"/>
      <c r="E2" s="57"/>
      <c r="F2" s="53"/>
      <c r="G2" s="53"/>
      <c r="H2" s="54"/>
      <c r="I2" s="54"/>
      <c r="J2" s="54"/>
      <c r="K2" s="53"/>
      <c r="L2" s="54"/>
      <c r="M2" s="54"/>
      <c r="N2" s="54"/>
      <c r="O2" s="54"/>
      <c r="P2" s="54"/>
      <c r="Q2" s="54"/>
      <c r="R2" s="54"/>
      <c r="S2" s="55"/>
    </row>
    <row r="3" spans="1:23" x14ac:dyDescent="0.25">
      <c r="B3" s="61" t="s">
        <v>36</v>
      </c>
      <c r="D3" s="63">
        <v>0</v>
      </c>
    </row>
    <row r="4" spans="1:23" x14ac:dyDescent="0.25">
      <c r="B4" s="60" t="s">
        <v>37</v>
      </c>
      <c r="D4" s="64">
        <f>1-D3</f>
        <v>1</v>
      </c>
    </row>
    <row r="5" spans="1:23" x14ac:dyDescent="0.25">
      <c r="A5" s="18"/>
      <c r="B5" s="18"/>
      <c r="C5" s="18"/>
      <c r="D5" s="18"/>
      <c r="H5" s="34"/>
      <c r="I5" s="34"/>
      <c r="J5" s="34"/>
      <c r="L5" s="34"/>
      <c r="M5" s="34"/>
      <c r="N5" s="34"/>
      <c r="O5" s="34"/>
      <c r="P5" s="34"/>
      <c r="Q5" s="34"/>
      <c r="R5" s="34"/>
    </row>
    <row r="6" spans="1:23" x14ac:dyDescent="0.25">
      <c r="A6" s="18"/>
      <c r="B6" s="18"/>
      <c r="C6" s="18"/>
      <c r="D6" s="18"/>
      <c r="H6" s="34"/>
      <c r="I6" s="34"/>
      <c r="J6" s="34"/>
      <c r="L6" s="34"/>
      <c r="M6" s="34"/>
      <c r="N6" s="34"/>
      <c r="O6" s="34"/>
      <c r="P6" s="34"/>
      <c r="Q6" s="34"/>
      <c r="R6" s="34"/>
    </row>
    <row r="7" spans="1:23" s="56" customFormat="1" ht="18.75" x14ac:dyDescent="0.3">
      <c r="A7" s="49"/>
      <c r="B7" s="50" t="s">
        <v>26</v>
      </c>
      <c r="C7" s="51"/>
      <c r="D7" s="52"/>
      <c r="E7" s="57"/>
      <c r="F7" s="53"/>
      <c r="G7" s="53"/>
      <c r="H7" s="54"/>
      <c r="I7" s="54"/>
      <c r="J7" s="54"/>
      <c r="K7" s="53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5"/>
    </row>
    <row r="8" spans="1:23" x14ac:dyDescent="0.25">
      <c r="B8" s="60" t="s">
        <v>32</v>
      </c>
      <c r="D8" s="80" t="s">
        <v>28</v>
      </c>
      <c r="E8" s="21" t="str">
        <f>D8</f>
        <v>PAS2019</v>
      </c>
      <c r="F8" s="21" t="str">
        <f>D8</f>
        <v>PAS2019</v>
      </c>
      <c r="G8" s="97"/>
      <c r="H8" s="68" t="s">
        <v>28</v>
      </c>
      <c r="I8" s="68" t="s">
        <v>28</v>
      </c>
      <c r="J8" s="68" t="s">
        <v>28</v>
      </c>
      <c r="L8" s="68" t="s">
        <v>28</v>
      </c>
      <c r="M8" s="68" t="s">
        <v>28</v>
      </c>
      <c r="N8" s="68" t="s">
        <v>28</v>
      </c>
      <c r="P8" s="35" t="s">
        <v>21</v>
      </c>
      <c r="Q8" s="35" t="s">
        <v>21</v>
      </c>
      <c r="R8" s="35" t="s">
        <v>21</v>
      </c>
      <c r="S8" s="34"/>
      <c r="T8" s="35" t="s">
        <v>20</v>
      </c>
      <c r="U8" s="35" t="s">
        <v>19</v>
      </c>
      <c r="V8" s="35" t="s">
        <v>17</v>
      </c>
      <c r="W8" s="35" t="s">
        <v>18</v>
      </c>
    </row>
    <row r="9" spans="1:23" x14ac:dyDescent="0.25">
      <c r="A9" s="3">
        <v>1</v>
      </c>
      <c r="B9" s="29" t="s">
        <v>0</v>
      </c>
      <c r="C9" s="65" t="s">
        <v>33</v>
      </c>
      <c r="D9" s="81">
        <v>53</v>
      </c>
      <c r="E9" s="33">
        <f>D9</f>
        <v>53</v>
      </c>
      <c r="F9" s="33">
        <f>D9</f>
        <v>53</v>
      </c>
      <c r="G9" s="97"/>
      <c r="H9" s="69">
        <v>53</v>
      </c>
      <c r="I9" s="69">
        <v>53</v>
      </c>
      <c r="J9" s="69">
        <v>53</v>
      </c>
      <c r="L9" s="69">
        <v>53</v>
      </c>
      <c r="M9" s="69">
        <v>53</v>
      </c>
      <c r="N9" s="69">
        <v>53</v>
      </c>
      <c r="P9" s="35">
        <v>54</v>
      </c>
      <c r="Q9" s="35">
        <v>54</v>
      </c>
      <c r="R9" s="35">
        <v>54</v>
      </c>
      <c r="S9" s="34"/>
      <c r="T9" s="36">
        <v>48</v>
      </c>
      <c r="U9" s="36">
        <v>57</v>
      </c>
      <c r="V9" s="36">
        <v>51</v>
      </c>
      <c r="W9" s="36">
        <v>49</v>
      </c>
    </row>
    <row r="10" spans="1:23" x14ac:dyDescent="0.25">
      <c r="B10" s="30"/>
      <c r="D10" s="5" t="s">
        <v>6</v>
      </c>
      <c r="E10" s="21" t="s">
        <v>6</v>
      </c>
      <c r="F10" s="21" t="s">
        <v>6</v>
      </c>
      <c r="G10" s="97"/>
      <c r="H10" s="68" t="s">
        <v>6</v>
      </c>
      <c r="I10" s="68" t="s">
        <v>6</v>
      </c>
      <c r="J10" s="68" t="s">
        <v>6</v>
      </c>
      <c r="L10" s="68" t="s">
        <v>6</v>
      </c>
      <c r="M10" s="68" t="s">
        <v>6</v>
      </c>
      <c r="N10" s="68" t="s">
        <v>6</v>
      </c>
      <c r="P10" s="35" t="s">
        <v>6</v>
      </c>
      <c r="Q10" s="35" t="s">
        <v>6</v>
      </c>
      <c r="R10" s="35" t="s">
        <v>6</v>
      </c>
      <c r="S10" s="34"/>
      <c r="T10" s="35" t="s">
        <v>6</v>
      </c>
      <c r="U10" s="35" t="s">
        <v>6</v>
      </c>
      <c r="V10" s="35" t="s">
        <v>6</v>
      </c>
      <c r="W10" s="35" t="s">
        <v>6</v>
      </c>
    </row>
    <row r="11" spans="1:23" x14ac:dyDescent="0.25">
      <c r="A11" s="3">
        <v>2</v>
      </c>
      <c r="B11" s="30" t="s">
        <v>10</v>
      </c>
      <c r="C11" s="2" t="str">
        <f>C9</f>
        <v>uit PAS 2019</v>
      </c>
      <c r="D11" s="86">
        <v>1040785.0486792453</v>
      </c>
      <c r="E11" s="22">
        <f>MIN(D11,$I$59)</f>
        <v>400000</v>
      </c>
      <c r="F11" s="22">
        <f>D11-E11</f>
        <v>640785.04867924529</v>
      </c>
      <c r="G11" s="98"/>
      <c r="H11" s="70">
        <v>1040785.0486792453</v>
      </c>
      <c r="I11" s="70">
        <v>400000</v>
      </c>
      <c r="J11" s="70">
        <v>640785.04867924529</v>
      </c>
      <c r="L11" s="70">
        <v>1040785.0486792453</v>
      </c>
      <c r="M11" s="70">
        <v>400000</v>
      </c>
      <c r="N11" s="70">
        <v>640785.04867924529</v>
      </c>
      <c r="P11" s="37">
        <v>1004821</v>
      </c>
      <c r="Q11" s="37">
        <v>400000</v>
      </c>
      <c r="R11" s="37">
        <v>604821</v>
      </c>
      <c r="S11" s="34"/>
      <c r="T11" s="37">
        <v>959049</v>
      </c>
      <c r="U11" s="37">
        <v>866740</v>
      </c>
      <c r="V11" s="37">
        <v>809091</v>
      </c>
      <c r="W11" s="37">
        <v>654070</v>
      </c>
    </row>
    <row r="12" spans="1:23" x14ac:dyDescent="0.25">
      <c r="A12" s="3">
        <v>3</v>
      </c>
      <c r="B12" s="30" t="s">
        <v>14</v>
      </c>
      <c r="C12" s="2" t="str">
        <f>C9</f>
        <v>uit PAS 2019</v>
      </c>
      <c r="D12" s="87">
        <v>69.3</v>
      </c>
      <c r="E12" s="23"/>
      <c r="F12" s="23"/>
      <c r="G12" s="99"/>
      <c r="H12" s="71">
        <v>69.3</v>
      </c>
      <c r="I12" s="71"/>
      <c r="J12" s="71"/>
      <c r="L12" s="71">
        <v>69.3</v>
      </c>
      <c r="M12" s="71"/>
      <c r="N12" s="71"/>
      <c r="P12" s="38">
        <v>63.9</v>
      </c>
      <c r="Q12" s="38"/>
      <c r="R12" s="38"/>
      <c r="S12" s="34"/>
      <c r="T12" s="38">
        <v>57.9</v>
      </c>
      <c r="U12" s="38">
        <v>54.3</v>
      </c>
      <c r="V12" s="38">
        <v>46.6</v>
      </c>
      <c r="W12" s="38">
        <v>35</v>
      </c>
    </row>
    <row r="13" spans="1:23" x14ac:dyDescent="0.25">
      <c r="A13" s="3">
        <v>4</v>
      </c>
      <c r="B13" s="30" t="s">
        <v>8</v>
      </c>
      <c r="C13" s="2" t="s">
        <v>16</v>
      </c>
      <c r="D13" s="6">
        <f>D11/D12</f>
        <v>15018.543270984781</v>
      </c>
      <c r="E13" s="22"/>
      <c r="F13" s="22"/>
      <c r="G13" s="98"/>
      <c r="H13" s="70">
        <v>15018.543270984781</v>
      </c>
      <c r="I13" s="70"/>
      <c r="J13" s="70"/>
      <c r="L13" s="70">
        <v>15018.543270984781</v>
      </c>
      <c r="M13" s="70"/>
      <c r="N13" s="70"/>
      <c r="P13" s="37">
        <v>15724.898278560251</v>
      </c>
      <c r="Q13" s="37"/>
      <c r="R13" s="37"/>
      <c r="S13" s="34"/>
      <c r="T13" s="37">
        <v>16563.886010362694</v>
      </c>
      <c r="U13" s="37">
        <v>15962</v>
      </c>
      <c r="V13" s="37">
        <v>17362.467811158796</v>
      </c>
      <c r="W13" s="37">
        <v>18687.714285714286</v>
      </c>
    </row>
    <row r="14" spans="1:23" x14ac:dyDescent="0.25">
      <c r="A14" s="3">
        <v>5</v>
      </c>
      <c r="B14" s="62" t="s">
        <v>38</v>
      </c>
      <c r="C14" s="2" t="s">
        <v>39</v>
      </c>
      <c r="D14" s="88">
        <v>33</v>
      </c>
      <c r="E14" s="24"/>
      <c r="F14" s="24"/>
      <c r="G14" s="100"/>
      <c r="H14" s="72">
        <v>33</v>
      </c>
      <c r="I14" s="72"/>
      <c r="J14" s="72"/>
      <c r="L14" s="72">
        <v>33</v>
      </c>
      <c r="M14" s="72"/>
      <c r="N14" s="72"/>
      <c r="P14" s="39">
        <v>49</v>
      </c>
      <c r="Q14" s="39"/>
      <c r="R14" s="39"/>
      <c r="S14" s="34"/>
      <c r="T14" s="39">
        <v>61</v>
      </c>
      <c r="U14" s="39">
        <v>60</v>
      </c>
      <c r="V14" s="39">
        <v>50</v>
      </c>
      <c r="W14" s="39">
        <v>33</v>
      </c>
    </row>
    <row r="15" spans="1:23" x14ac:dyDescent="0.25">
      <c r="B15" s="30"/>
      <c r="D15" s="4"/>
      <c r="E15" s="25"/>
      <c r="F15" s="25"/>
      <c r="G15" s="14"/>
      <c r="H15" s="73"/>
      <c r="I15" s="73"/>
      <c r="J15" s="73"/>
      <c r="L15" s="73"/>
      <c r="M15" s="73"/>
      <c r="N15" s="73"/>
      <c r="P15" s="40"/>
      <c r="Q15" s="40"/>
      <c r="R15" s="40"/>
      <c r="S15" s="34"/>
      <c r="T15" s="40"/>
      <c r="U15" s="40"/>
      <c r="V15" s="40"/>
      <c r="W15" s="40"/>
    </row>
    <row r="16" spans="1:23" x14ac:dyDescent="0.25">
      <c r="A16" s="3">
        <v>6</v>
      </c>
      <c r="B16" s="30" t="s">
        <v>2</v>
      </c>
      <c r="C16" s="2" t="s">
        <v>40</v>
      </c>
      <c r="D16" s="90" t="s">
        <v>41</v>
      </c>
      <c r="E16" s="59">
        <f>J58</f>
        <v>0.03</v>
      </c>
      <c r="F16" s="59">
        <f>J59</f>
        <v>1.18E-2</v>
      </c>
      <c r="G16" s="101"/>
      <c r="H16" s="74" t="s">
        <v>31</v>
      </c>
      <c r="I16" s="74">
        <v>1.7000000000000001E-2</v>
      </c>
      <c r="J16" s="74">
        <v>1.18E-2</v>
      </c>
      <c r="L16" s="74" t="s">
        <v>29</v>
      </c>
      <c r="M16" s="74">
        <v>0.03</v>
      </c>
      <c r="N16" s="74">
        <v>1.18E-2</v>
      </c>
      <c r="P16" s="41" t="s">
        <v>22</v>
      </c>
      <c r="Q16" s="41">
        <v>1.7000000000000001E-2</v>
      </c>
      <c r="R16" s="41">
        <v>1.2E-2</v>
      </c>
      <c r="S16" s="34"/>
      <c r="T16" s="41">
        <v>1.2E-2</v>
      </c>
      <c r="U16" s="41">
        <v>1.2E-2</v>
      </c>
      <c r="V16" s="41">
        <v>1.2E-2</v>
      </c>
      <c r="W16" s="41">
        <v>1.2E-2</v>
      </c>
    </row>
    <row r="17" spans="1:23" x14ac:dyDescent="0.25">
      <c r="A17" s="3">
        <v>7</v>
      </c>
      <c r="B17" s="30" t="s">
        <v>7</v>
      </c>
      <c r="C17" s="2" t="s">
        <v>16</v>
      </c>
      <c r="D17" s="6">
        <f>SUM(E17:F17)</f>
        <v>19561.263574415094</v>
      </c>
      <c r="E17" s="26">
        <f>E11*E16</f>
        <v>12000</v>
      </c>
      <c r="F17" s="26">
        <f>F11*F16</f>
        <v>7561.2635744150939</v>
      </c>
      <c r="G17" s="98"/>
      <c r="H17" s="70">
        <v>14361.263574415094</v>
      </c>
      <c r="I17" s="75">
        <v>6800.0000000000009</v>
      </c>
      <c r="J17" s="75">
        <v>7561.2635744150939</v>
      </c>
      <c r="L17" s="70">
        <v>19561.263574415094</v>
      </c>
      <c r="M17" s="75">
        <v>12000</v>
      </c>
      <c r="N17" s="75">
        <v>7561.2635744150939</v>
      </c>
      <c r="P17" s="37">
        <v>14057.852000000001</v>
      </c>
      <c r="Q17" s="42">
        <v>6800.0000000000009</v>
      </c>
      <c r="R17" s="42">
        <v>7257.8519999999999</v>
      </c>
      <c r="S17" s="34"/>
      <c r="T17" s="37">
        <v>16303.833000000001</v>
      </c>
      <c r="U17" s="37">
        <v>10401</v>
      </c>
      <c r="V17" s="37">
        <v>9709.0920000000006</v>
      </c>
      <c r="W17" s="37">
        <v>7848.84</v>
      </c>
    </row>
    <row r="18" spans="1:23" x14ac:dyDescent="0.25">
      <c r="A18" s="3">
        <v>8</v>
      </c>
      <c r="B18" s="30" t="s">
        <v>4</v>
      </c>
      <c r="C18" s="2" t="s">
        <v>16</v>
      </c>
      <c r="D18" s="6">
        <f>D12*D14</f>
        <v>2286.9</v>
      </c>
      <c r="E18" s="13"/>
      <c r="F18" s="13"/>
      <c r="G18" s="13"/>
      <c r="H18" s="70">
        <v>2286.9</v>
      </c>
      <c r="L18" s="70">
        <v>2286.9</v>
      </c>
      <c r="P18" s="37">
        <v>3131.1</v>
      </c>
      <c r="Q18" s="34"/>
      <c r="R18" s="34"/>
      <c r="S18" s="34"/>
      <c r="T18" s="37">
        <v>3531.9</v>
      </c>
      <c r="U18" s="37">
        <v>3258</v>
      </c>
      <c r="V18" s="37">
        <v>2330</v>
      </c>
      <c r="W18" s="37">
        <v>1155</v>
      </c>
    </row>
    <row r="19" spans="1:23" x14ac:dyDescent="0.25">
      <c r="A19" s="3">
        <v>9</v>
      </c>
      <c r="B19" s="31" t="s">
        <v>5</v>
      </c>
      <c r="C19" s="2" t="s">
        <v>16</v>
      </c>
      <c r="D19" s="11">
        <f>D18/D17</f>
        <v>0.11690962556177209</v>
      </c>
      <c r="E19" s="13"/>
      <c r="F19" s="13"/>
      <c r="G19" s="13"/>
      <c r="H19" s="76">
        <v>0.15924086262675122</v>
      </c>
      <c r="L19" s="76">
        <v>0.11690962556177209</v>
      </c>
      <c r="P19" s="43">
        <v>0.22272961758311297</v>
      </c>
      <c r="Q19" s="34"/>
      <c r="R19" s="34"/>
      <c r="S19" s="34"/>
      <c r="T19" s="44">
        <v>0.21663004031015284</v>
      </c>
      <c r="U19" s="44">
        <v>0.313</v>
      </c>
      <c r="V19" s="44">
        <v>0.23998124644405469</v>
      </c>
      <c r="W19" s="44">
        <v>0.14715550323359886</v>
      </c>
    </row>
    <row r="20" spans="1:23" x14ac:dyDescent="0.25">
      <c r="B20" s="60" t="s">
        <v>36</v>
      </c>
      <c r="D20" s="89">
        <v>0.15</v>
      </c>
      <c r="E20" s="13"/>
      <c r="F20" s="13"/>
      <c r="G20" s="13"/>
      <c r="H20" s="77">
        <v>0.2</v>
      </c>
      <c r="L20" s="77">
        <v>0.2</v>
      </c>
      <c r="P20" s="78">
        <v>0.25</v>
      </c>
      <c r="Q20" s="34"/>
      <c r="R20" s="34"/>
      <c r="S20" s="34"/>
      <c r="T20" s="78">
        <v>0.3</v>
      </c>
      <c r="U20" s="78">
        <v>0.3</v>
      </c>
      <c r="V20" s="78">
        <v>0.25</v>
      </c>
      <c r="W20" s="78">
        <v>0.15</v>
      </c>
    </row>
    <row r="21" spans="1:23" x14ac:dyDescent="0.25">
      <c r="B21" s="60" t="s">
        <v>37</v>
      </c>
      <c r="D21" s="93">
        <f>1-D20</f>
        <v>0.85</v>
      </c>
      <c r="E21" s="13"/>
      <c r="F21" s="13"/>
      <c r="G21" s="13"/>
      <c r="H21" s="95">
        <v>0.8</v>
      </c>
      <c r="L21" s="95">
        <v>0.8</v>
      </c>
      <c r="P21" s="94">
        <f>1-P20</f>
        <v>0.75</v>
      </c>
      <c r="Q21" s="34"/>
      <c r="R21" s="34"/>
      <c r="S21" s="34"/>
      <c r="T21" s="94">
        <f>1-T20</f>
        <v>0.7</v>
      </c>
      <c r="U21" s="94">
        <f>1-U20</f>
        <v>0.7</v>
      </c>
      <c r="V21" s="94">
        <f>1-V20</f>
        <v>0.75</v>
      </c>
      <c r="W21" s="94">
        <f>1-W20</f>
        <v>0.85</v>
      </c>
    </row>
    <row r="22" spans="1:23" x14ac:dyDescent="0.25">
      <c r="D22" s="1"/>
      <c r="E22" s="13"/>
      <c r="F22" s="13"/>
      <c r="G22" s="13"/>
      <c r="P22" s="45"/>
      <c r="Q22" s="34"/>
      <c r="R22" s="34"/>
      <c r="S22" s="34"/>
      <c r="T22" s="45"/>
      <c r="U22" s="45"/>
      <c r="V22" s="45"/>
      <c r="W22" s="45"/>
    </row>
    <row r="23" spans="1:23" x14ac:dyDescent="0.25">
      <c r="D23" s="1"/>
      <c r="E23" s="13"/>
      <c r="F23" s="13"/>
      <c r="G23" s="13"/>
      <c r="P23" s="45"/>
      <c r="Q23" s="34"/>
      <c r="R23" s="34"/>
      <c r="S23" s="34"/>
      <c r="T23" s="45"/>
      <c r="U23" s="45"/>
      <c r="V23" s="45"/>
      <c r="W23" s="45"/>
    </row>
    <row r="24" spans="1:23" s="56" customFormat="1" ht="18.75" x14ac:dyDescent="0.3">
      <c r="A24" s="49"/>
      <c r="B24" s="50" t="s">
        <v>27</v>
      </c>
      <c r="C24" s="51"/>
      <c r="D24" s="52"/>
      <c r="E24" s="57"/>
      <c r="F24" s="53"/>
      <c r="G24" s="53"/>
      <c r="K24" s="53"/>
      <c r="P24" s="54"/>
      <c r="Q24" s="54"/>
      <c r="R24" s="54"/>
      <c r="S24" s="54"/>
      <c r="T24" s="54"/>
      <c r="U24" s="54"/>
      <c r="V24" s="54"/>
      <c r="W24" s="54"/>
    </row>
    <row r="25" spans="1:23" x14ac:dyDescent="0.25">
      <c r="B25" s="60" t="s">
        <v>34</v>
      </c>
      <c r="D25" s="32" t="str">
        <f>D8</f>
        <v>PAS2019</v>
      </c>
      <c r="E25" s="21" t="str">
        <f>E8</f>
        <v>PAS2019</v>
      </c>
      <c r="F25" s="21" t="str">
        <f>F8</f>
        <v>PAS2019</v>
      </c>
      <c r="G25" s="97"/>
      <c r="H25" s="68" t="s">
        <v>28</v>
      </c>
      <c r="I25" s="68" t="s">
        <v>28</v>
      </c>
      <c r="J25" s="68" t="s">
        <v>28</v>
      </c>
      <c r="L25" s="68" t="str">
        <f>L8</f>
        <v>PAS2019</v>
      </c>
      <c r="M25" s="68" t="str">
        <f t="shared" ref="M25:W25" si="0">M8</f>
        <v>PAS2019</v>
      </c>
      <c r="N25" s="68" t="str">
        <f t="shared" si="0"/>
        <v>PAS2019</v>
      </c>
      <c r="O25" s="85"/>
      <c r="P25" s="68" t="str">
        <f t="shared" si="0"/>
        <v>PAS2018</v>
      </c>
      <c r="Q25" s="68" t="str">
        <f t="shared" si="0"/>
        <v>PAS2018</v>
      </c>
      <c r="R25" s="68" t="str">
        <f t="shared" si="0"/>
        <v>PAS2018</v>
      </c>
      <c r="S25" s="85"/>
      <c r="T25" s="68" t="str">
        <f t="shared" si="0"/>
        <v>PAS2017</v>
      </c>
      <c r="U25" s="68" t="str">
        <f t="shared" si="0"/>
        <v>PAS2016</v>
      </c>
      <c r="V25" s="68" t="str">
        <f t="shared" si="0"/>
        <v>PAS2015</v>
      </c>
      <c r="W25" s="68" t="str">
        <f t="shared" si="0"/>
        <v>PAS2014</v>
      </c>
    </row>
    <row r="26" spans="1:23" x14ac:dyDescent="0.25">
      <c r="A26" s="3">
        <v>1</v>
      </c>
      <c r="B26" s="29" t="s">
        <v>0</v>
      </c>
      <c r="D26" s="10">
        <f>D9</f>
        <v>53</v>
      </c>
      <c r="E26" s="27">
        <f t="shared" ref="E26:F26" si="1">E9</f>
        <v>53</v>
      </c>
      <c r="F26" s="27">
        <f t="shared" si="1"/>
        <v>53</v>
      </c>
      <c r="G26" s="97"/>
      <c r="H26" s="82">
        <v>53</v>
      </c>
      <c r="I26" s="82">
        <v>53</v>
      </c>
      <c r="J26" s="82">
        <v>53</v>
      </c>
      <c r="L26" s="82">
        <v>53</v>
      </c>
      <c r="M26" s="82">
        <v>53</v>
      </c>
      <c r="N26" s="82">
        <v>53</v>
      </c>
      <c r="P26" s="82">
        <v>54</v>
      </c>
      <c r="Q26" s="82">
        <v>54</v>
      </c>
      <c r="R26" s="82">
        <v>54</v>
      </c>
      <c r="T26" s="82">
        <v>48</v>
      </c>
      <c r="U26" s="82">
        <v>57</v>
      </c>
      <c r="V26" s="82">
        <v>51</v>
      </c>
      <c r="W26" s="82">
        <v>49</v>
      </c>
    </row>
    <row r="27" spans="1:23" x14ac:dyDescent="0.25">
      <c r="B27" s="30"/>
      <c r="D27" s="5" t="s">
        <v>6</v>
      </c>
      <c r="E27" s="21" t="s">
        <v>6</v>
      </c>
      <c r="F27" s="21" t="s">
        <v>6</v>
      </c>
      <c r="G27" s="97"/>
      <c r="H27" s="68" t="s">
        <v>6</v>
      </c>
      <c r="I27" s="68" t="s">
        <v>6</v>
      </c>
      <c r="J27" s="68" t="s">
        <v>6</v>
      </c>
      <c r="L27" s="68" t="s">
        <v>6</v>
      </c>
      <c r="M27" s="68" t="s">
        <v>6</v>
      </c>
      <c r="N27" s="68" t="s">
        <v>6</v>
      </c>
      <c r="P27" s="68" t="s">
        <v>6</v>
      </c>
      <c r="Q27" s="68" t="s">
        <v>6</v>
      </c>
      <c r="R27" s="68" t="s">
        <v>6</v>
      </c>
      <c r="T27" s="68" t="s">
        <v>6</v>
      </c>
      <c r="U27" s="68" t="s">
        <v>6</v>
      </c>
      <c r="V27" s="68" t="s">
        <v>6</v>
      </c>
      <c r="W27" s="68" t="s">
        <v>6</v>
      </c>
    </row>
    <row r="28" spans="1:23" x14ac:dyDescent="0.25">
      <c r="A28" s="3">
        <v>2</v>
      </c>
      <c r="B28" s="30" t="s">
        <v>1</v>
      </c>
      <c r="C28" s="2" t="s">
        <v>16</v>
      </c>
      <c r="D28" s="6">
        <f>D11*$C57</f>
        <v>780588.78650943399</v>
      </c>
      <c r="E28" s="22">
        <f>MIN(D28,$I$59)</f>
        <v>400000</v>
      </c>
      <c r="F28" s="22">
        <f>D28-E28</f>
        <v>380588.78650943399</v>
      </c>
      <c r="G28" s="98"/>
      <c r="H28" s="70">
        <v>780588.78650943399</v>
      </c>
      <c r="I28" s="70">
        <v>400000</v>
      </c>
      <c r="J28" s="70">
        <v>380588.78650943399</v>
      </c>
      <c r="L28" s="70">
        <v>780588.78650943399</v>
      </c>
      <c r="M28" s="70">
        <v>400000</v>
      </c>
      <c r="N28" s="70">
        <v>380588.78650943399</v>
      </c>
      <c r="P28" s="70">
        <v>753615.75</v>
      </c>
      <c r="Q28" s="70">
        <v>400000</v>
      </c>
      <c r="R28" s="70">
        <v>353615.75</v>
      </c>
      <c r="T28" s="83">
        <v>719286.75</v>
      </c>
      <c r="U28" s="83">
        <v>650055</v>
      </c>
      <c r="V28" s="83">
        <v>606818.25</v>
      </c>
      <c r="W28" s="83">
        <v>490552.5</v>
      </c>
    </row>
    <row r="29" spans="1:23" x14ac:dyDescent="0.25">
      <c r="A29" s="3">
        <v>3</v>
      </c>
      <c r="B29" s="30" t="s">
        <v>9</v>
      </c>
      <c r="C29" s="2" t="str">
        <f>C9</f>
        <v>uit PAS 2019</v>
      </c>
      <c r="D29" s="87">
        <v>30.6</v>
      </c>
      <c r="E29" s="23"/>
      <c r="F29" s="23"/>
      <c r="G29" s="99"/>
      <c r="H29" s="71">
        <v>30.6</v>
      </c>
      <c r="I29" s="71"/>
      <c r="J29" s="71"/>
      <c r="L29" s="71">
        <v>30.6</v>
      </c>
      <c r="M29" s="71"/>
      <c r="N29" s="71"/>
      <c r="P29" s="71">
        <v>29.8</v>
      </c>
      <c r="Q29" s="71"/>
      <c r="R29" s="71"/>
      <c r="T29" s="71">
        <v>28.3</v>
      </c>
      <c r="U29" s="71">
        <v>26.7</v>
      </c>
      <c r="V29" s="71">
        <v>25.1</v>
      </c>
      <c r="W29" s="71">
        <v>22</v>
      </c>
    </row>
    <row r="30" spans="1:23" x14ac:dyDescent="0.25">
      <c r="A30" s="3">
        <v>4</v>
      </c>
      <c r="B30" s="30" t="s">
        <v>8</v>
      </c>
      <c r="C30" s="2" t="s">
        <v>16</v>
      </c>
      <c r="D30" s="6">
        <f>D28/D29</f>
        <v>25509.437467628562</v>
      </c>
      <c r="E30" s="22"/>
      <c r="F30" s="22"/>
      <c r="G30" s="98"/>
      <c r="H30" s="70">
        <v>25509.437467628562</v>
      </c>
      <c r="I30" s="70"/>
      <c r="J30" s="70"/>
      <c r="L30" s="70">
        <v>25509.437467628562</v>
      </c>
      <c r="M30" s="70"/>
      <c r="N30" s="70"/>
      <c r="P30" s="70">
        <v>25289.119127516777</v>
      </c>
      <c r="Q30" s="70"/>
      <c r="R30" s="70"/>
      <c r="T30" s="70">
        <v>25416.492932862191</v>
      </c>
      <c r="U30" s="70">
        <v>24347</v>
      </c>
      <c r="V30" s="70">
        <v>24176.02589641434</v>
      </c>
      <c r="W30" s="70">
        <v>22297.840909090908</v>
      </c>
    </row>
    <row r="31" spans="1:23" x14ac:dyDescent="0.25">
      <c r="A31" s="3">
        <v>5</v>
      </c>
      <c r="B31" s="30" t="str">
        <f>B14</f>
        <v>Forfait 2023</v>
      </c>
      <c r="C31" s="2"/>
      <c r="D31" s="24">
        <f>D14</f>
        <v>33</v>
      </c>
      <c r="E31" s="24"/>
      <c r="F31" s="24"/>
      <c r="G31" s="100"/>
      <c r="H31" s="72">
        <v>33</v>
      </c>
      <c r="I31" s="72"/>
      <c r="J31" s="72"/>
      <c r="L31" s="72">
        <v>33</v>
      </c>
      <c r="M31" s="72"/>
      <c r="N31" s="72"/>
      <c r="P31" s="72">
        <v>49</v>
      </c>
      <c r="Q31" s="72"/>
      <c r="R31" s="72"/>
      <c r="T31" s="72">
        <v>61</v>
      </c>
      <c r="U31" s="72">
        <v>60</v>
      </c>
      <c r="V31" s="72">
        <v>50</v>
      </c>
      <c r="W31" s="72">
        <v>33</v>
      </c>
    </row>
    <row r="32" spans="1:23" x14ac:dyDescent="0.25">
      <c r="B32" s="30"/>
      <c r="D32" s="4"/>
      <c r="E32" s="25"/>
      <c r="F32" s="25"/>
      <c r="G32" s="14"/>
      <c r="H32" s="73"/>
      <c r="I32" s="73"/>
      <c r="J32" s="73"/>
      <c r="L32" s="73"/>
      <c r="M32" s="73"/>
      <c r="N32" s="73"/>
      <c r="P32" s="73"/>
      <c r="Q32" s="73"/>
      <c r="R32" s="73"/>
      <c r="T32" s="73"/>
      <c r="U32" s="73"/>
      <c r="V32" s="73"/>
      <c r="W32" s="73"/>
    </row>
    <row r="33" spans="1:23" x14ac:dyDescent="0.25">
      <c r="A33" s="3">
        <v>6</v>
      </c>
      <c r="B33" s="30" t="s">
        <v>2</v>
      </c>
      <c r="D33" s="79" t="str">
        <f>D16</f>
        <v>3,00%/1,18%</v>
      </c>
      <c r="E33" s="59">
        <f>J58</f>
        <v>0.03</v>
      </c>
      <c r="F33" s="59">
        <f>J59</f>
        <v>1.18E-2</v>
      </c>
      <c r="G33" s="101"/>
      <c r="H33" s="74" t="s">
        <v>31</v>
      </c>
      <c r="I33" s="74">
        <v>1.7000000000000001E-2</v>
      </c>
      <c r="J33" s="74">
        <v>1.18E-2</v>
      </c>
      <c r="L33" s="74" t="s">
        <v>29</v>
      </c>
      <c r="M33" s="74">
        <v>0.03</v>
      </c>
      <c r="N33" s="74">
        <v>1.18E-2</v>
      </c>
      <c r="P33" s="74" t="s">
        <v>22</v>
      </c>
      <c r="Q33" s="74">
        <v>1.7000000000000001E-2</v>
      </c>
      <c r="R33" s="74">
        <v>1.2E-2</v>
      </c>
      <c r="T33" s="74">
        <v>1.2E-2</v>
      </c>
      <c r="U33" s="74">
        <v>1.2E-2</v>
      </c>
      <c r="V33" s="74">
        <v>1.2E-2</v>
      </c>
      <c r="W33" s="74">
        <v>1.2E-2</v>
      </c>
    </row>
    <row r="34" spans="1:23" x14ac:dyDescent="0.25">
      <c r="A34" s="3">
        <v>7</v>
      </c>
      <c r="B34" s="30" t="s">
        <v>7</v>
      </c>
      <c r="C34" s="2" t="s">
        <v>16</v>
      </c>
      <c r="D34" s="6">
        <f>SUM(E34:F34)</f>
        <v>16490.947680811321</v>
      </c>
      <c r="E34" s="26">
        <f>E28*E33</f>
        <v>12000</v>
      </c>
      <c r="F34" s="26">
        <f>F28*F33</f>
        <v>4490.9476808113213</v>
      </c>
      <c r="G34" s="98"/>
      <c r="H34" s="70">
        <v>11290.947680811321</v>
      </c>
      <c r="I34" s="75">
        <v>6800.0000000000009</v>
      </c>
      <c r="J34" s="75">
        <v>4490.9476808113213</v>
      </c>
      <c r="L34" s="70">
        <v>16490.947680811321</v>
      </c>
      <c r="M34" s="75">
        <v>12000</v>
      </c>
      <c r="N34" s="75">
        <v>4490.9476808113213</v>
      </c>
      <c r="P34" s="70">
        <v>11043.389000000001</v>
      </c>
      <c r="Q34" s="75">
        <v>6800.0000000000009</v>
      </c>
      <c r="R34" s="75">
        <v>4243.3890000000001</v>
      </c>
      <c r="T34" s="70">
        <v>12227.874750000001</v>
      </c>
      <c r="U34" s="70">
        <v>7801</v>
      </c>
      <c r="V34" s="70">
        <v>7281.8190000000004</v>
      </c>
      <c r="W34" s="70">
        <v>5886.63</v>
      </c>
    </row>
    <row r="35" spans="1:23" x14ac:dyDescent="0.25">
      <c r="A35" s="3">
        <v>8</v>
      </c>
      <c r="B35" s="30" t="s">
        <v>4</v>
      </c>
      <c r="C35" s="2" t="s">
        <v>16</v>
      </c>
      <c r="D35" s="6">
        <f>D29*D31</f>
        <v>1009.8000000000001</v>
      </c>
      <c r="E35" s="13"/>
      <c r="F35" s="13"/>
      <c r="G35" s="13"/>
      <c r="H35" s="70">
        <v>1009.8000000000001</v>
      </c>
      <c r="L35" s="70">
        <v>1009.8000000000001</v>
      </c>
      <c r="P35" s="70">
        <v>1460.2</v>
      </c>
      <c r="T35" s="70">
        <v>1726.3</v>
      </c>
      <c r="U35" s="70">
        <v>1602</v>
      </c>
      <c r="V35" s="70">
        <v>1255</v>
      </c>
      <c r="W35" s="70">
        <v>726</v>
      </c>
    </row>
    <row r="36" spans="1:23" x14ac:dyDescent="0.25">
      <c r="A36" s="3">
        <v>9</v>
      </c>
      <c r="B36" s="31" t="s">
        <v>5</v>
      </c>
      <c r="C36" s="2" t="s">
        <v>16</v>
      </c>
      <c r="D36" s="11">
        <f>D35/D34</f>
        <v>6.1233594305498393E-2</v>
      </c>
      <c r="E36" s="13"/>
      <c r="F36" s="13"/>
      <c r="G36" s="13"/>
      <c r="H36" s="76">
        <v>8.9434476940862054E-2</v>
      </c>
      <c r="L36" s="76">
        <v>6.1233594305498393E-2</v>
      </c>
      <c r="P36" s="76">
        <v>0.13222390336879375</v>
      </c>
      <c r="T36" s="84">
        <v>0.14117743559648416</v>
      </c>
      <c r="U36" s="84">
        <v>0.20499999999999999</v>
      </c>
      <c r="V36" s="84">
        <v>0.17234704680245416</v>
      </c>
      <c r="W36" s="84">
        <v>0.1233303265195876</v>
      </c>
    </row>
    <row r="37" spans="1:23" x14ac:dyDescent="0.25">
      <c r="B37" s="66" t="str">
        <f>B20</f>
        <v>Percentage WKR 2023 in convenant</v>
      </c>
      <c r="D37" s="89">
        <v>0.1</v>
      </c>
      <c r="E37" s="13"/>
      <c r="F37" s="13"/>
      <c r="G37" s="13"/>
      <c r="H37" s="77">
        <v>0.1</v>
      </c>
      <c r="L37" s="77">
        <v>0.1</v>
      </c>
      <c r="P37" s="77">
        <v>0.15</v>
      </c>
      <c r="T37" s="77">
        <v>0.2</v>
      </c>
      <c r="U37" s="77">
        <v>0.2</v>
      </c>
      <c r="V37" s="77">
        <v>0.2</v>
      </c>
      <c r="W37" s="77">
        <v>0.15</v>
      </c>
    </row>
    <row r="38" spans="1:23" x14ac:dyDescent="0.25">
      <c r="B38" s="66" t="str">
        <f>B21</f>
        <v>Percentage WKR 2023 nog vrij te besteden</v>
      </c>
      <c r="D38" s="93">
        <f>1-D37</f>
        <v>0.9</v>
      </c>
      <c r="E38" s="13"/>
      <c r="H38" s="95">
        <v>0.9</v>
      </c>
      <c r="L38" s="95">
        <v>0.9</v>
      </c>
      <c r="P38" s="96">
        <f>1-P37</f>
        <v>0.85</v>
      </c>
      <c r="T38" s="96">
        <f>1-T37</f>
        <v>0.8</v>
      </c>
      <c r="U38" s="96">
        <f>1-U37</f>
        <v>0.8</v>
      </c>
      <c r="V38" s="96">
        <f>1-V37</f>
        <v>0.8</v>
      </c>
      <c r="W38" s="96">
        <f>1-W37</f>
        <v>0.85</v>
      </c>
    </row>
    <row r="39" spans="1:23" x14ac:dyDescent="0.25">
      <c r="D39" s="1"/>
      <c r="E39" s="13"/>
      <c r="F39" s="13"/>
      <c r="G39" s="13"/>
      <c r="H39" s="1"/>
      <c r="I39" s="13"/>
      <c r="J39" s="13"/>
      <c r="L39" s="1"/>
      <c r="M39" s="13"/>
      <c r="N39" s="13"/>
      <c r="P39" s="45"/>
      <c r="Q39" s="34"/>
      <c r="R39" s="34"/>
      <c r="S39" s="34"/>
      <c r="T39" s="45"/>
      <c r="U39" s="45"/>
      <c r="V39" s="45"/>
      <c r="W39" s="45"/>
    </row>
    <row r="40" spans="1:23" x14ac:dyDescent="0.25">
      <c r="B40" s="60" t="s">
        <v>35</v>
      </c>
      <c r="D40" s="5" t="str">
        <f>D25</f>
        <v>PAS2019</v>
      </c>
      <c r="E40" s="21" t="str">
        <f>E25</f>
        <v>PAS2019</v>
      </c>
      <c r="F40" s="21" t="str">
        <f>F25</f>
        <v>PAS2019</v>
      </c>
      <c r="G40" s="97"/>
      <c r="H40" s="68" t="s">
        <v>28</v>
      </c>
      <c r="I40" s="68" t="s">
        <v>28</v>
      </c>
      <c r="J40" s="68" t="s">
        <v>28</v>
      </c>
      <c r="L40" s="68" t="str">
        <f>L25</f>
        <v>PAS2019</v>
      </c>
      <c r="M40" s="68" t="str">
        <f t="shared" ref="M40:N40" si="2">M25</f>
        <v>PAS2019</v>
      </c>
      <c r="N40" s="68" t="str">
        <f t="shared" si="2"/>
        <v>PAS2019</v>
      </c>
      <c r="P40" s="35" t="str">
        <f>P25</f>
        <v>PAS2018</v>
      </c>
      <c r="Q40" s="35" t="str">
        <f t="shared" ref="Q40:R40" si="3">Q25</f>
        <v>PAS2018</v>
      </c>
      <c r="R40" s="35" t="str">
        <f t="shared" si="3"/>
        <v>PAS2018</v>
      </c>
      <c r="S40" s="34"/>
      <c r="T40" s="35" t="str">
        <f>T25</f>
        <v>PAS2017</v>
      </c>
      <c r="U40" s="35" t="str">
        <f t="shared" ref="U40:W40" si="4">U25</f>
        <v>PAS2016</v>
      </c>
      <c r="V40" s="35" t="str">
        <f t="shared" si="4"/>
        <v>PAS2015</v>
      </c>
      <c r="W40" s="35" t="str">
        <f t="shared" si="4"/>
        <v>PAS2014</v>
      </c>
    </row>
    <row r="41" spans="1:23" x14ac:dyDescent="0.25">
      <c r="A41" s="3">
        <v>1</v>
      </c>
      <c r="B41" s="30" t="s">
        <v>0</v>
      </c>
      <c r="D41" s="10">
        <f>D9</f>
        <v>53</v>
      </c>
      <c r="E41" s="27">
        <f t="shared" ref="E41:F41" si="5">E9</f>
        <v>53</v>
      </c>
      <c r="F41" s="27">
        <f t="shared" si="5"/>
        <v>53</v>
      </c>
      <c r="G41" s="97"/>
      <c r="H41" s="82">
        <v>53</v>
      </c>
      <c r="I41" s="82">
        <v>53</v>
      </c>
      <c r="J41" s="82">
        <v>53</v>
      </c>
      <c r="L41" s="82">
        <v>53</v>
      </c>
      <c r="M41" s="82">
        <v>53</v>
      </c>
      <c r="N41" s="82">
        <v>53</v>
      </c>
      <c r="P41" s="46">
        <v>54</v>
      </c>
      <c r="Q41" s="46">
        <v>54</v>
      </c>
      <c r="R41" s="46">
        <v>54</v>
      </c>
      <c r="S41" s="34"/>
      <c r="T41" s="46">
        <v>48</v>
      </c>
      <c r="U41" s="46">
        <v>57</v>
      </c>
      <c r="V41" s="46">
        <v>51</v>
      </c>
      <c r="W41" s="46">
        <v>49</v>
      </c>
    </row>
    <row r="42" spans="1:23" x14ac:dyDescent="0.25">
      <c r="B42" s="30"/>
      <c r="D42" s="5" t="s">
        <v>6</v>
      </c>
      <c r="E42" s="21" t="s">
        <v>6</v>
      </c>
      <c r="F42" s="21" t="s">
        <v>6</v>
      </c>
      <c r="G42" s="97"/>
      <c r="H42" s="68" t="s">
        <v>6</v>
      </c>
      <c r="I42" s="68" t="s">
        <v>6</v>
      </c>
      <c r="J42" s="68" t="s">
        <v>6</v>
      </c>
      <c r="L42" s="68" t="s">
        <v>6</v>
      </c>
      <c r="M42" s="68" t="s">
        <v>6</v>
      </c>
      <c r="N42" s="68" t="s">
        <v>6</v>
      </c>
      <c r="P42" s="35" t="s">
        <v>6</v>
      </c>
      <c r="Q42" s="35" t="s">
        <v>6</v>
      </c>
      <c r="R42" s="35" t="s">
        <v>6</v>
      </c>
      <c r="S42" s="34"/>
      <c r="T42" s="35" t="s">
        <v>6</v>
      </c>
      <c r="U42" s="35" t="s">
        <v>6</v>
      </c>
      <c r="V42" s="35" t="s">
        <v>6</v>
      </c>
      <c r="W42" s="35" t="s">
        <v>6</v>
      </c>
    </row>
    <row r="43" spans="1:23" x14ac:dyDescent="0.25">
      <c r="A43" s="3">
        <v>2</v>
      </c>
      <c r="B43" s="30" t="s">
        <v>1</v>
      </c>
      <c r="C43" s="2" t="s">
        <v>16</v>
      </c>
      <c r="D43" s="6">
        <f>D11*$C58</f>
        <v>260196.26216981132</v>
      </c>
      <c r="E43" s="22">
        <f>MIN(D43,$I$59)</f>
        <v>260196.26216981132</v>
      </c>
      <c r="F43" s="22">
        <f>D43-E43</f>
        <v>0</v>
      </c>
      <c r="G43" s="98"/>
      <c r="H43" s="70">
        <v>260196.26216981132</v>
      </c>
      <c r="I43" s="70">
        <v>260196.26216981132</v>
      </c>
      <c r="J43" s="70">
        <v>0</v>
      </c>
      <c r="L43" s="70">
        <v>260196.26216981132</v>
      </c>
      <c r="M43" s="70">
        <v>260196.26216981132</v>
      </c>
      <c r="N43" s="70">
        <v>0</v>
      </c>
      <c r="P43" s="37">
        <v>251205.25</v>
      </c>
      <c r="Q43" s="37">
        <v>251205.25</v>
      </c>
      <c r="R43" s="37">
        <v>0</v>
      </c>
      <c r="S43" s="34"/>
      <c r="T43" s="47">
        <v>239762.25</v>
      </c>
      <c r="U43" s="47">
        <v>216685</v>
      </c>
      <c r="V43" s="47">
        <v>202272.75</v>
      </c>
      <c r="W43" s="47">
        <v>163517.5</v>
      </c>
    </row>
    <row r="44" spans="1:23" x14ac:dyDescent="0.25">
      <c r="A44" s="3">
        <v>3</v>
      </c>
      <c r="B44" s="30" t="s">
        <v>3</v>
      </c>
      <c r="C44" s="2" t="s">
        <v>16</v>
      </c>
      <c r="D44" s="7">
        <f>D12-D29</f>
        <v>38.699999999999996</v>
      </c>
      <c r="E44" s="23"/>
      <c r="F44" s="23"/>
      <c r="G44" s="99"/>
      <c r="H44" s="71">
        <v>38.699999999999996</v>
      </c>
      <c r="I44" s="71"/>
      <c r="J44" s="71"/>
      <c r="L44" s="71">
        <v>38.699999999999996</v>
      </c>
      <c r="M44" s="71"/>
      <c r="N44" s="71"/>
      <c r="P44" s="38">
        <v>34.099999999999994</v>
      </c>
      <c r="Q44" s="38"/>
      <c r="R44" s="38"/>
      <c r="S44" s="34"/>
      <c r="T44" s="38">
        <v>29.599999999999998</v>
      </c>
      <c r="U44" s="38">
        <v>27.6</v>
      </c>
      <c r="V44" s="38">
        <v>21.5</v>
      </c>
      <c r="W44" s="38">
        <v>13</v>
      </c>
    </row>
    <row r="45" spans="1:23" x14ac:dyDescent="0.25">
      <c r="A45" s="3">
        <v>4</v>
      </c>
      <c r="B45" s="30" t="s">
        <v>8</v>
      </c>
      <c r="C45" s="2" t="s">
        <v>16</v>
      </c>
      <c r="D45" s="6">
        <f>D43/D44</f>
        <v>6723.417627126908</v>
      </c>
      <c r="E45" s="22"/>
      <c r="F45" s="22"/>
      <c r="G45" s="98"/>
      <c r="H45" s="70">
        <v>6723.417627126908</v>
      </c>
      <c r="I45" s="70"/>
      <c r="J45" s="70"/>
      <c r="L45" s="70">
        <v>6723.417627126908</v>
      </c>
      <c r="M45" s="70"/>
      <c r="N45" s="70"/>
      <c r="P45" s="37">
        <v>7366.7228739002949</v>
      </c>
      <c r="Q45" s="37"/>
      <c r="R45" s="37"/>
      <c r="S45" s="34"/>
      <c r="T45" s="37">
        <v>8100.0760135135142</v>
      </c>
      <c r="U45" s="37">
        <v>7851</v>
      </c>
      <c r="V45" s="37">
        <v>9408.0348837209294</v>
      </c>
      <c r="W45" s="37">
        <v>12578.26923076923</v>
      </c>
    </row>
    <row r="46" spans="1:23" x14ac:dyDescent="0.25">
      <c r="A46" s="3">
        <v>5</v>
      </c>
      <c r="B46" s="30" t="str">
        <f>B31</f>
        <v>Forfait 2023</v>
      </c>
      <c r="C46" s="2"/>
      <c r="D46" s="8">
        <f>D14</f>
        <v>33</v>
      </c>
      <c r="E46" s="24"/>
      <c r="F46" s="24"/>
      <c r="G46" s="100"/>
      <c r="H46" s="72">
        <v>33</v>
      </c>
      <c r="I46" s="72"/>
      <c r="J46" s="72"/>
      <c r="L46" s="72">
        <v>33</v>
      </c>
      <c r="M46" s="72"/>
      <c r="N46" s="72"/>
      <c r="P46" s="39">
        <v>49</v>
      </c>
      <c r="Q46" s="39"/>
      <c r="R46" s="39"/>
      <c r="S46" s="34"/>
      <c r="T46" s="39">
        <v>61</v>
      </c>
      <c r="U46" s="39">
        <v>60</v>
      </c>
      <c r="V46" s="39">
        <v>50</v>
      </c>
      <c r="W46" s="39">
        <v>33</v>
      </c>
    </row>
    <row r="47" spans="1:23" x14ac:dyDescent="0.25">
      <c r="B47" s="30"/>
      <c r="D47" s="4"/>
      <c r="E47" s="25"/>
      <c r="F47" s="25"/>
      <c r="G47" s="14"/>
      <c r="H47" s="73"/>
      <c r="I47" s="73"/>
      <c r="J47" s="73"/>
      <c r="L47" s="73"/>
      <c r="M47" s="73"/>
      <c r="N47" s="73"/>
      <c r="P47" s="40"/>
      <c r="Q47" s="40"/>
      <c r="R47" s="40"/>
      <c r="S47" s="34"/>
      <c r="T47" s="40"/>
      <c r="U47" s="40"/>
      <c r="V47" s="40"/>
      <c r="W47" s="40"/>
    </row>
    <row r="48" spans="1:23" x14ac:dyDescent="0.25">
      <c r="A48" s="3">
        <v>6</v>
      </c>
      <c r="B48" s="30" t="s">
        <v>2</v>
      </c>
      <c r="D48" s="79" t="str">
        <f>D16</f>
        <v>3,00%/1,18%</v>
      </c>
      <c r="E48" s="59">
        <f>J58</f>
        <v>0.03</v>
      </c>
      <c r="F48" s="59">
        <f>J59</f>
        <v>1.18E-2</v>
      </c>
      <c r="G48" s="101"/>
      <c r="H48" s="74" t="s">
        <v>31</v>
      </c>
      <c r="I48" s="74">
        <v>1.7000000000000001E-2</v>
      </c>
      <c r="J48" s="74">
        <v>1.18E-2</v>
      </c>
      <c r="L48" s="74" t="s">
        <v>29</v>
      </c>
      <c r="M48" s="74">
        <v>0.03</v>
      </c>
      <c r="N48" s="74">
        <v>1.18E-2</v>
      </c>
      <c r="P48" s="41" t="s">
        <v>22</v>
      </c>
      <c r="Q48" s="41">
        <v>1.7000000000000001E-2</v>
      </c>
      <c r="R48" s="41">
        <v>1.2E-2</v>
      </c>
      <c r="S48" s="34"/>
      <c r="T48" s="41">
        <v>1.2E-2</v>
      </c>
      <c r="U48" s="41">
        <v>1.2E-2</v>
      </c>
      <c r="V48" s="41">
        <v>1.2E-2</v>
      </c>
      <c r="W48" s="41">
        <v>1.2E-2</v>
      </c>
    </row>
    <row r="49" spans="1:23" x14ac:dyDescent="0.25">
      <c r="A49" s="3">
        <v>7</v>
      </c>
      <c r="B49" s="30" t="s">
        <v>7</v>
      </c>
      <c r="C49" s="2" t="s">
        <v>16</v>
      </c>
      <c r="D49" s="6">
        <f>SUM(E49:F49)</f>
        <v>7805.8878650943398</v>
      </c>
      <c r="E49" s="26">
        <f>E43*E48</f>
        <v>7805.8878650943398</v>
      </c>
      <c r="F49" s="26">
        <f>F43*F48</f>
        <v>0</v>
      </c>
      <c r="G49" s="98"/>
      <c r="H49" s="70">
        <v>4423.3364568867928</v>
      </c>
      <c r="I49" s="75">
        <v>4423.3364568867928</v>
      </c>
      <c r="J49" s="75">
        <v>0</v>
      </c>
      <c r="L49" s="70">
        <v>7805.8878650943398</v>
      </c>
      <c r="M49" s="75">
        <v>7805.8878650943398</v>
      </c>
      <c r="N49" s="75">
        <v>0</v>
      </c>
      <c r="P49" s="37">
        <v>4270.4892500000005</v>
      </c>
      <c r="Q49" s="42">
        <v>4270.4892500000005</v>
      </c>
      <c r="R49" s="42">
        <v>0</v>
      </c>
      <c r="S49" s="34"/>
      <c r="T49" s="37">
        <v>4075.9582500000001</v>
      </c>
      <c r="U49" s="37">
        <v>2600</v>
      </c>
      <c r="V49" s="37">
        <v>2427.2730000000001</v>
      </c>
      <c r="W49" s="37">
        <v>1962.21</v>
      </c>
    </row>
    <row r="50" spans="1:23" x14ac:dyDescent="0.25">
      <c r="A50" s="3">
        <v>8</v>
      </c>
      <c r="B50" s="30" t="s">
        <v>4</v>
      </c>
      <c r="C50" s="2" t="s">
        <v>16</v>
      </c>
      <c r="D50" s="6">
        <f>D44*D46</f>
        <v>1277.0999999999999</v>
      </c>
      <c r="E50" s="13"/>
      <c r="F50" s="13"/>
      <c r="G50" s="13"/>
      <c r="H50" s="70">
        <v>1277.0999999999999</v>
      </c>
      <c r="L50" s="70">
        <v>1277.0999999999999</v>
      </c>
      <c r="P50" s="37">
        <v>1670.8999999999996</v>
      </c>
      <c r="Q50" s="34"/>
      <c r="R50" s="34"/>
      <c r="S50" s="34"/>
      <c r="T50" s="37">
        <v>1805.6</v>
      </c>
      <c r="U50" s="37">
        <v>1656</v>
      </c>
      <c r="V50" s="37">
        <v>1075</v>
      </c>
      <c r="W50" s="37">
        <v>429</v>
      </c>
    </row>
    <row r="51" spans="1:23" x14ac:dyDescent="0.25">
      <c r="A51" s="3">
        <v>9</v>
      </c>
      <c r="B51" s="31" t="s">
        <v>5</v>
      </c>
      <c r="C51" s="2" t="s">
        <v>16</v>
      </c>
      <c r="D51" s="11">
        <f>D50/D49</f>
        <v>0.1636072695472375</v>
      </c>
      <c r="E51" s="13"/>
      <c r="F51" s="13"/>
      <c r="G51" s="13"/>
      <c r="H51" s="76">
        <v>0.28871871096571322</v>
      </c>
      <c r="L51" s="76">
        <v>0.1636072695472375</v>
      </c>
      <c r="P51" s="43">
        <v>0.39126664468245631</v>
      </c>
      <c r="Q51" s="34"/>
      <c r="R51" s="34"/>
      <c r="S51" s="34"/>
      <c r="T51" s="48">
        <v>0.44298785445115879</v>
      </c>
      <c r="U51" s="48">
        <v>0.63700000000000001</v>
      </c>
      <c r="V51" s="48">
        <v>0.44288384536885628</v>
      </c>
      <c r="W51" s="48">
        <v>0.21863103337563258</v>
      </c>
    </row>
    <row r="52" spans="1:23" x14ac:dyDescent="0.25">
      <c r="B52" s="66" t="str">
        <f>B20</f>
        <v>Percentage WKR 2023 in convenant</v>
      </c>
      <c r="D52" s="89">
        <v>0.2</v>
      </c>
      <c r="E52" s="13"/>
      <c r="F52" s="13"/>
      <c r="G52" s="13"/>
      <c r="H52" s="77">
        <v>0.3</v>
      </c>
      <c r="L52" s="77">
        <v>0.25</v>
      </c>
      <c r="P52" s="78">
        <v>0.4</v>
      </c>
      <c r="Q52" s="34"/>
      <c r="R52" s="34"/>
      <c r="S52" s="34"/>
      <c r="T52" s="78">
        <v>0.65</v>
      </c>
      <c r="U52" s="78">
        <v>0.65</v>
      </c>
      <c r="V52" s="78">
        <v>0.45</v>
      </c>
      <c r="W52" s="78">
        <v>0.25</v>
      </c>
    </row>
    <row r="53" spans="1:23" x14ac:dyDescent="0.25">
      <c r="B53" s="66" t="str">
        <f>B21</f>
        <v>Percentage WKR 2023 nog vrij te besteden</v>
      </c>
      <c r="D53" s="93">
        <f>1-D52</f>
        <v>0.8</v>
      </c>
      <c r="E53" s="13"/>
      <c r="H53" s="95">
        <v>0.7</v>
      </c>
      <c r="L53" s="95">
        <v>0.75</v>
      </c>
      <c r="P53" s="94">
        <f>1-P52</f>
        <v>0.6</v>
      </c>
      <c r="Q53" s="34"/>
      <c r="R53" s="34"/>
      <c r="S53" s="34"/>
      <c r="T53" s="94">
        <f>1-T52</f>
        <v>0.35</v>
      </c>
      <c r="U53" s="94">
        <f>1-U52</f>
        <v>0.35</v>
      </c>
      <c r="V53" s="94">
        <f>1-V52</f>
        <v>0.55000000000000004</v>
      </c>
      <c r="W53" s="94">
        <f>1-W52</f>
        <v>0.75</v>
      </c>
    </row>
    <row r="54" spans="1:23" x14ac:dyDescent="0.25">
      <c r="C54" s="1"/>
      <c r="D54" s="1"/>
      <c r="E54" s="13"/>
      <c r="H54" s="34"/>
      <c r="I54" s="45"/>
      <c r="J54" s="45"/>
      <c r="L54" s="34"/>
      <c r="M54" s="45"/>
      <c r="N54" s="45"/>
      <c r="O54" s="45"/>
      <c r="P54" s="45"/>
      <c r="Q54" s="34"/>
      <c r="R54" s="34"/>
      <c r="S54" s="28"/>
    </row>
    <row r="55" spans="1:23" x14ac:dyDescent="0.25">
      <c r="C55" s="1"/>
      <c r="D55" s="1"/>
      <c r="H55" s="34"/>
      <c r="I55" s="45"/>
      <c r="J55" s="45"/>
      <c r="L55" s="34"/>
      <c r="M55" s="45"/>
      <c r="N55" s="45"/>
      <c r="O55" s="45"/>
      <c r="P55" s="45"/>
      <c r="Q55" s="34"/>
      <c r="R55" s="34"/>
      <c r="S55" s="28"/>
    </row>
    <row r="56" spans="1:23" x14ac:dyDescent="0.25">
      <c r="B56" s="15" t="s">
        <v>11</v>
      </c>
      <c r="C56" s="14"/>
      <c r="D56" s="14"/>
      <c r="O56" s="19"/>
      <c r="P56" s="19"/>
    </row>
    <row r="57" spans="1:23" x14ac:dyDescent="0.25">
      <c r="B57" s="20" t="s">
        <v>12</v>
      </c>
      <c r="C57" s="67">
        <v>0.75</v>
      </c>
      <c r="D57" s="16" t="s">
        <v>15</v>
      </c>
      <c r="H57" s="15" t="s">
        <v>2</v>
      </c>
      <c r="I57" s="13"/>
      <c r="J57" s="13"/>
    </row>
    <row r="58" spans="1:23" x14ac:dyDescent="0.25">
      <c r="B58" s="20" t="s">
        <v>13</v>
      </c>
      <c r="C58" s="9">
        <f>1-C57</f>
        <v>0.25</v>
      </c>
      <c r="D58" s="16" t="s">
        <v>15</v>
      </c>
      <c r="H58" s="17" t="s">
        <v>23</v>
      </c>
      <c r="I58" s="91">
        <f>I59</f>
        <v>400000</v>
      </c>
      <c r="J58" s="92">
        <v>0.03</v>
      </c>
    </row>
    <row r="59" spans="1:23" x14ac:dyDescent="0.25">
      <c r="D59" s="13"/>
      <c r="E59" s="13"/>
      <c r="H59" s="17" t="s">
        <v>24</v>
      </c>
      <c r="I59" s="91">
        <v>400000</v>
      </c>
      <c r="J59" s="92">
        <v>1.18E-2</v>
      </c>
      <c r="N59" s="13"/>
    </row>
    <row r="60" spans="1:23" x14ac:dyDescent="0.25">
      <c r="B60" s="12"/>
      <c r="C60" s="1"/>
      <c r="D60" s="1"/>
      <c r="H60" s="13"/>
      <c r="I60" s="13"/>
    </row>
    <row r="61" spans="1:23" ht="16.5" customHeight="1" x14ac:dyDescent="0.25">
      <c r="B61" s="102" t="s">
        <v>30</v>
      </c>
      <c r="C61" s="103"/>
      <c r="D61" s="1"/>
    </row>
    <row r="62" spans="1:23" x14ac:dyDescent="0.25">
      <c r="B62" s="104"/>
      <c r="C62" s="105"/>
      <c r="D62" s="1"/>
    </row>
    <row r="63" spans="1:23" x14ac:dyDescent="0.25">
      <c r="B63" s="104"/>
      <c r="C63" s="105"/>
      <c r="D63" s="1"/>
    </row>
    <row r="64" spans="1:23" x14ac:dyDescent="0.25">
      <c r="B64" s="104"/>
      <c r="C64" s="105"/>
      <c r="D64" s="1"/>
    </row>
    <row r="65" spans="2:4" x14ac:dyDescent="0.25">
      <c r="B65" s="106"/>
      <c r="C65" s="107"/>
      <c r="D65" s="1"/>
    </row>
  </sheetData>
  <mergeCells count="1">
    <mergeCell ref="B61:C6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&amp;R&amp;F
&amp;A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Gemiddelde tbv Convenant 2023</vt:lpstr>
    </vt:vector>
  </TitlesOfParts>
  <Company>Doornroosje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Toine Tax</dc:creator>
  <cp:lastModifiedBy>Arne Dee</cp:lastModifiedBy>
  <cp:lastPrinted>2019-12-05T09:30:28Z</cp:lastPrinted>
  <dcterms:created xsi:type="dcterms:W3CDTF">2013-03-20T16:22:27Z</dcterms:created>
  <dcterms:modified xsi:type="dcterms:W3CDTF">2022-12-06T12:15:10Z</dcterms:modified>
</cp:coreProperties>
</file>