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defaultThemeVersion="124226"/>
  <mc:AlternateContent xmlns:mc="http://schemas.openxmlformats.org/markup-compatibility/2006">
    <mc:Choice Requires="x15">
      <x15ac:absPath xmlns:x15ac="http://schemas.microsoft.com/office/spreadsheetml/2010/11/ac" url="C:\DOCS\VNPF 2023 thuis werk\PAS-PFIC\Belastingconvenant 2025\2025 docs update\"/>
    </mc:Choice>
  </mc:AlternateContent>
  <xr:revisionPtr revIDLastSave="0" documentId="13_ncr:1_{9C7E1EB8-877F-4A3E-9772-0EBA62BB47B0}" xr6:coauthVersionLast="47" xr6:coauthVersionMax="47" xr10:uidLastSave="{00000000-0000-0000-0000-000000000000}"/>
  <bookViews>
    <workbookView xWindow="-120" yWindow="-120" windowWidth="19440" windowHeight="11160" xr2:uid="{00000000-000D-0000-FFFF-FFFF00000000}"/>
  </bookViews>
  <sheets>
    <sheet name="Jaargrens" sheetId="6" r:id="rId1"/>
    <sheet name="Maandgrens" sheetId="8"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5" i="8" l="1"/>
  <c r="A13" i="8"/>
  <c r="A3" i="8"/>
  <c r="A4" i="8"/>
  <c r="A1" i="8"/>
  <c r="I14" i="8"/>
  <c r="E14" i="8"/>
  <c r="E5" i="8"/>
  <c r="I5" i="8" s="1"/>
  <c r="A14" i="8"/>
  <c r="A5" i="8"/>
  <c r="I14" i="6"/>
  <c r="H14" i="6" s="1"/>
  <c r="G15" i="6" s="1"/>
  <c r="I5" i="6"/>
  <c r="F24" i="6"/>
  <c r="D13" i="6"/>
  <c r="F31" i="6" l="1"/>
  <c r="F25" i="6"/>
  <c r="F20" i="6"/>
  <c r="G7" i="8" l="1"/>
  <c r="D4" i="6"/>
  <c r="B30" i="8"/>
  <c r="B24" i="8"/>
  <c r="B30" i="6"/>
  <c r="B24" i="6"/>
  <c r="G23" i="8" l="1"/>
  <c r="G9" i="8"/>
  <c r="G3" i="8"/>
  <c r="H13" i="8"/>
  <c r="D13" i="8"/>
  <c r="F29" i="8"/>
  <c r="G22" i="8"/>
  <c r="H16" i="8"/>
  <c r="H4" i="8"/>
  <c r="D4" i="8"/>
  <c r="F30" i="8" l="1"/>
  <c r="G16" i="8"/>
  <c r="F31" i="8"/>
  <c r="F25" i="8"/>
  <c r="F20" i="8"/>
  <c r="I34" i="8"/>
  <c r="E34" i="8"/>
  <c r="B34" i="8"/>
  <c r="I31" i="8"/>
  <c r="E31" i="8"/>
  <c r="I25" i="8"/>
  <c r="E25" i="8"/>
  <c r="C16" i="8"/>
  <c r="H14" i="8"/>
  <c r="G15" i="8" s="1"/>
  <c r="D14" i="8"/>
  <c r="C15" i="8" s="1"/>
  <c r="H5" i="8"/>
  <c r="G6" i="8" s="1"/>
  <c r="D5" i="8"/>
  <c r="C6" i="8" s="1"/>
  <c r="I34" i="6"/>
  <c r="I31" i="6"/>
  <c r="I25" i="6"/>
  <c r="F34" i="6"/>
  <c r="G24" i="6" s="1"/>
  <c r="F30" i="6"/>
  <c r="G16" i="6"/>
  <c r="G17" i="6" s="1"/>
  <c r="H5" i="6"/>
  <c r="G6" i="6" s="1"/>
  <c r="C30" i="8" l="1"/>
  <c r="C24" i="8"/>
  <c r="G30" i="6"/>
  <c r="C17" i="8"/>
  <c r="B18" i="8" s="1"/>
  <c r="F24" i="8"/>
  <c r="G17" i="8"/>
  <c r="F18" i="8" s="1"/>
  <c r="F18" i="6"/>
  <c r="F34" i="8"/>
  <c r="B10" i="8"/>
  <c r="B12" i="8" s="1"/>
  <c r="B8" i="8"/>
  <c r="B11" i="8" s="1"/>
  <c r="F10" i="8"/>
  <c r="F12" i="8" s="1"/>
  <c r="F8" i="8"/>
  <c r="F11" i="8" s="1"/>
  <c r="F10" i="6"/>
  <c r="F12" i="6" s="1"/>
  <c r="F8" i="6"/>
  <c r="F11" i="6" s="1"/>
  <c r="G30" i="8" l="1"/>
  <c r="G24" i="8"/>
  <c r="F19" i="6"/>
  <c r="B19" i="8"/>
  <c r="C19" i="8" s="1"/>
  <c r="F19" i="8"/>
  <c r="G19" i="6" l="1"/>
  <c r="F27" i="6"/>
  <c r="F33" i="6" s="1"/>
  <c r="G33" i="6" s="1"/>
  <c r="F27" i="8"/>
  <c r="F33" i="8" s="1"/>
  <c r="G33" i="8" s="1"/>
  <c r="G19" i="8"/>
  <c r="B27" i="8"/>
  <c r="B33" i="8" s="1"/>
  <c r="C33" i="8" s="1"/>
  <c r="D14" i="6"/>
  <c r="D5" i="6"/>
  <c r="E34" i="6"/>
  <c r="E31" i="6"/>
  <c r="E25" i="6"/>
  <c r="C16" i="6" l="1"/>
  <c r="C15" i="6" l="1"/>
  <c r="C17" i="6" s="1"/>
  <c r="B18" i="6" s="1"/>
  <c r="B34" i="6" l="1"/>
  <c r="C24" i="6" l="1"/>
  <c r="C30" i="6"/>
  <c r="C6" i="6"/>
  <c r="B10" i="6" s="1"/>
  <c r="B12" i="6" s="1"/>
  <c r="B8" i="6" l="1"/>
  <c r="B11" i="6" l="1"/>
  <c r="B19" i="6" s="1"/>
  <c r="B27" i="6" l="1"/>
  <c r="B33" i="6" s="1"/>
  <c r="C33" i="6" s="1"/>
  <c r="C19" i="6"/>
</calcChain>
</file>

<file path=xl/sharedStrings.xml><?xml version="1.0" encoding="utf-8"?>
<sst xmlns="http://schemas.openxmlformats.org/spreadsheetml/2006/main" count="63" uniqueCount="52">
  <si>
    <t>Aantal betaalde vrijwilligersdiensten per maand</t>
  </si>
  <si>
    <t>Overige diensten (vergoedingen/verstrekkingen)</t>
  </si>
  <si>
    <t>Aantal betaalde vrijwilligersdiensten per jaar</t>
  </si>
  <si>
    <t>Gemiddelde toegangsprijs minus korting</t>
  </si>
  <si>
    <t>Aantal bezoeken alle vrijwilligers per maand</t>
  </si>
  <si>
    <t>Aantal bezoeken alle vrijwilligers per jaar</t>
  </si>
  <si>
    <t>Totaal verstrekkingen per vrijwilliger per jaar</t>
  </si>
  <si>
    <t>Totaal verstrekkingen per vrijwilliger per maand</t>
  </si>
  <si>
    <t>JAARGRENS</t>
  </si>
  <si>
    <t>MAANDGRENS</t>
  </si>
  <si>
    <t xml:space="preserve">Gemiddelde verstrekking consumpties per eigen bezoek </t>
  </si>
  <si>
    <t>Horecaverstrekking per vrijwilliger per jaar</t>
  </si>
  <si>
    <t>Totaal vergoeding betaalde vrijwilligersdiensten per vrijwilliger per jaar</t>
  </si>
  <si>
    <t>Horecaverstrekking per vrijwilliger per maand</t>
  </si>
  <si>
    <t>Totaal vergoeding betaalde vrijwilligersdiensten per vrijwilliger per maand</t>
  </si>
  <si>
    <t>Overige diensten (vergoedingen/verstrekkingen) per vrijwilliger per maand</t>
  </si>
  <si>
    <t>Vergoeding betaalde vrijwilligersdiensten (in geld of munten)</t>
  </si>
  <si>
    <t>Overige diensten (vergoedingen/verstrekkingen) per vrijwilliger per jaar</t>
  </si>
  <si>
    <t>N.B. alleen gele cellen zelf invullen --&gt; rest gaat automatisch</t>
  </si>
  <si>
    <t>Alle gele velden zijn parametervelden. De waarden daarin kun je veranderen en het tabblad rekent dan met die nieuwe waarde alles verder uit. Op deze manier kun je spelen met de verschillende parameters en de bedrijfsvoering zodanig inrichten dat zowel de verstrekkingen als de vergoedingen onder de vastgestelde grenzen per jaar blijven.</t>
  </si>
  <si>
    <t>Alle gele velden zijn parametervelden. De waarden daarin kun je veranderen en het tabblad rekent dan met die nieuwe waarde alles verder uit. Op deze manier kun je spelen met de verschillende parameters en de bedrijfsvoering zodanig inrichten dat zowel de verstrekkingen als de vergoedingen onder de vastgestelde grenzen per maand blijven.</t>
  </si>
  <si>
    <t>Gemiddelde % eigen bijdrage vrijwilligers aan consumpties (verkoopprijs minus korting)</t>
  </si>
  <si>
    <t xml:space="preserve">Totale verstrekkingen entreetickets per maand </t>
  </si>
  <si>
    <t xml:space="preserve">Totale verstrekkingen introducee-tickets per maand </t>
  </si>
  <si>
    <t>Aantal introducee-bezoeken van alle vrijwilligers per maand</t>
  </si>
  <si>
    <t>Verstrekking entreetickets per vrijwilliger per maand</t>
  </si>
  <si>
    <t>Verstrekking introducee-tickets per vrijwilliger per maand</t>
  </si>
  <si>
    <t>Totale verstrekkingen entreetickets per jaar</t>
  </si>
  <si>
    <t>Aantal introducee-bezoeken van alle vrijwilligers per jaar</t>
  </si>
  <si>
    <t>Totale verstrekkingen introducee-tickets per jaar</t>
  </si>
  <si>
    <t>Verstrekking entreetickets per vrijwilliger per jaar</t>
  </si>
  <si>
    <t>Verstrekking introducee-tickets per vrijwilliger per jaar</t>
  </si>
  <si>
    <t>TOTAAL sectorspecifieke vergoedingen/verstrekkingen</t>
  </si>
  <si>
    <t>TOTAAL alle vergoedingen/verstrekkingen per vrijwilliger per jaar</t>
  </si>
  <si>
    <t>TOTAAL alle vergoedingen/verstrekkingen per vrijwilliger per maand</t>
  </si>
  <si>
    <t>Toegestane korting (vastgesteld op 0%)</t>
  </si>
  <si>
    <t>Forfaitaire regeling vrijwilligers 2025</t>
  </si>
  <si>
    <t>Poppodium eigen - Convenant 2025</t>
  </si>
  <si>
    <t>Poppodium gemiddeld - Convenant 2025</t>
  </si>
  <si>
    <t>Aantal vrijwilligers in 2025</t>
  </si>
  <si>
    <t>Gemiddelde toegangsprijs (PAS 2023 gemiddelde)</t>
  </si>
  <si>
    <t>Gemiddelde horecaverbruik per bezoek (PAS2023 gemiddelde)</t>
  </si>
  <si>
    <t>Gemiddelde horecaverbuik minus toegestane korting (PAS2023 gemiddelde)</t>
  </si>
  <si>
    <t>Jaargrens volgens convenant 2025 (20%)</t>
  </si>
  <si>
    <t>Jaargrens volgens convenant 2025 (30%)</t>
  </si>
  <si>
    <t>Jaargrens volgens convenant 2025  (50%)</t>
  </si>
  <si>
    <t>Jaargrens totaal 2025</t>
  </si>
  <si>
    <t>Maandgrens volgens convenant 2025 (20%)</t>
  </si>
  <si>
    <t>Maandgrens volgens convenant 2025 (30%)</t>
  </si>
  <si>
    <t>Maandgrens volgens convenant 2025 (50%)</t>
  </si>
  <si>
    <t>Maandgrens totaal 2025</t>
  </si>
  <si>
    <t>Poppodium gemiddeld  - Convenant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</si>
</sst>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8" formatCode="&quot;€&quot;\ #,##0.00;[Red]&quot;€&quot;\ \-#,##0.00"/>
    <numFmt numFmtId="164" formatCode="&quot;€&quot;\ #,##0.00_-;[Red]&quot;€&quot;\ #,##0.00\-"/>
    <numFmt numFmtId="165" formatCode="_-&quot;€&quot;\ * #,##0.00_-;_-&quot;€&quot;\ * #,##0.00\-;_-&quot;€&quot;\ * &quot;-&quot;??_-;_-@_-"/>
    <numFmt numFmtId="166" formatCode="0.0%"/>
    <numFmt numFmtId="167" formatCode="#,##0_ ;[Red]\-#,##0\ "/>
    <numFmt numFmtId="168" formatCode="_-[$€-2]\ * #,##0.00_-;\-[$€-2]\ * #,##0.00_-;_-[$€-2]\ * &quot;-&quot;??_-;_-@_-"/>
  </numFmts>
  <fonts count="12" x14ac:knownFonts="1">
    <font>
      <sz val="10"/>
      <name val="Arial"/>
    </font>
    <font>
      <sz val="10"/>
      <name val="Arial"/>
    </font>
    <font>
      <b/>
      <sz val="10"/>
      <name val="Arial"/>
      <family val="2"/>
    </font>
    <font>
      <sz val="8"/>
      <name val="Arial"/>
    </font>
    <font>
      <sz val="10"/>
      <name val="Arial"/>
      <family val="2"/>
    </font>
    <font>
      <i/>
      <sz val="10"/>
      <name val="Arial"/>
      <family val="2"/>
    </font>
    <font>
      <sz val="8"/>
      <color indexed="10"/>
      <name val="Arial"/>
    </font>
    <font>
      <sz val="8"/>
      <name val="Arial"/>
      <family val="2"/>
    </font>
    <font>
      <sz val="10"/>
      <color indexed="8"/>
      <name val="Arial"/>
      <family val="2"/>
    </font>
    <font>
      <sz val="9"/>
      <color rgb="FF221F1F"/>
      <name val="RijksoverheidSerif"/>
    </font>
    <font>
      <b/>
      <sz val="10"/>
      <color indexed="8"/>
      <name val="Arial"/>
      <family val="2"/>
    </font>
    <font>
      <b/>
      <sz val="9"/>
      <color rgb="FF221F1F"/>
      <name val="RijksoverheidSerif"/>
    </font>
  </fonts>
  <fills count="7">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rgb="FF00B050"/>
        <bgColor indexed="64"/>
      </patternFill>
    </fill>
    <fill>
      <patternFill patternType="solid">
        <fgColor theme="4" tint="0.59999389629810485"/>
        <bgColor indexed="64"/>
      </patternFill>
    </fill>
    <fill>
      <patternFill patternType="solid">
        <fgColor theme="8" tint="0.79998168889431442"/>
        <bgColor indexed="64"/>
      </patternFill>
    </fill>
  </fills>
  <borders count="26">
    <border>
      <left/>
      <right/>
      <top/>
      <bottom/>
      <diagonal/>
    </border>
    <border>
      <left/>
      <right style="thin">
        <color indexed="64"/>
      </right>
      <top/>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medium">
        <color indexed="64"/>
      </bottom>
      <diagonal/>
    </border>
    <border>
      <left/>
      <right style="thin">
        <color indexed="64"/>
      </right>
      <top style="thin">
        <color indexed="64"/>
      </top>
      <bottom/>
      <diagonal/>
    </border>
    <border>
      <left/>
      <right style="thin">
        <color indexed="64"/>
      </right>
      <top style="medium">
        <color indexed="64"/>
      </top>
      <bottom/>
      <diagonal/>
    </border>
    <border>
      <left/>
      <right style="thin">
        <color indexed="64"/>
      </right>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medium">
        <color indexed="64"/>
      </bottom>
      <diagonal/>
    </border>
  </borders>
  <cellStyleXfs count="3">
    <xf numFmtId="0" fontId="0" fillId="0" borderId="0"/>
    <xf numFmtId="165" fontId="1" fillId="0" borderId="0" applyFont="0" applyFill="0" applyBorder="0" applyAlignment="0" applyProtection="0"/>
    <xf numFmtId="9" fontId="1" fillId="0" borderId="0" applyFont="0" applyFill="0" applyBorder="0" applyAlignment="0" applyProtection="0"/>
  </cellStyleXfs>
  <cellXfs count="101">
    <xf numFmtId="0" fontId="0" fillId="0" borderId="0" xfId="0"/>
    <xf numFmtId="0" fontId="3" fillId="0" borderId="0" xfId="0" applyFont="1"/>
    <xf numFmtId="164" fontId="4" fillId="0" borderId="2" xfId="0" applyNumberFormat="1" applyFont="1" applyBorder="1"/>
    <xf numFmtId="164" fontId="4" fillId="0" borderId="0" xfId="0" applyNumberFormat="1" applyFont="1"/>
    <xf numFmtId="0" fontId="6" fillId="0" borderId="0" xfId="0" applyFont="1"/>
    <xf numFmtId="0" fontId="7" fillId="0" borderId="0" xfId="0" applyFont="1"/>
    <xf numFmtId="164" fontId="2" fillId="0" borderId="0" xfId="0" applyNumberFormat="1" applyFont="1"/>
    <xf numFmtId="0" fontId="4" fillId="0" borderId="0" xfId="0" applyFont="1"/>
    <xf numFmtId="0" fontId="4" fillId="0" borderId="1" xfId="0" applyFont="1" applyBorder="1"/>
    <xf numFmtId="9" fontId="3" fillId="0" borderId="0" xfId="0" applyNumberFormat="1" applyFont="1" applyAlignment="1">
      <alignment horizontal="left"/>
    </xf>
    <xf numFmtId="0" fontId="2" fillId="0" borderId="7" xfId="0" applyFont="1" applyBorder="1"/>
    <xf numFmtId="0" fontId="2" fillId="0" borderId="8" xfId="0" applyFont="1" applyBorder="1"/>
    <xf numFmtId="0" fontId="5" fillId="0" borderId="0" xfId="0" applyFont="1"/>
    <xf numFmtId="164" fontId="5" fillId="0" borderId="0" xfId="0" applyNumberFormat="1" applyFont="1"/>
    <xf numFmtId="0" fontId="2" fillId="0" borderId="5" xfId="0" applyFont="1" applyBorder="1"/>
    <xf numFmtId="0" fontId="4" fillId="0" borderId="3" xfId="0" applyFont="1" applyBorder="1"/>
    <xf numFmtId="0" fontId="4" fillId="0" borderId="4" xfId="0" applyFont="1" applyBorder="1"/>
    <xf numFmtId="0" fontId="4" fillId="0" borderId="2" xfId="0" applyFont="1" applyBorder="1"/>
    <xf numFmtId="165" fontId="4" fillId="3" borderId="8" xfId="1" applyFont="1" applyFill="1" applyBorder="1"/>
    <xf numFmtId="0" fontId="4" fillId="4" borderId="7" xfId="0" applyFont="1" applyFill="1" applyBorder="1"/>
    <xf numFmtId="0" fontId="4" fillId="4" borderId="8" xfId="0" applyFont="1" applyFill="1" applyBorder="1"/>
    <xf numFmtId="0" fontId="2" fillId="4" borderId="6" xfId="0" applyFont="1" applyFill="1" applyBorder="1"/>
    <xf numFmtId="0" fontId="5" fillId="0" borderId="10" xfId="0" applyFont="1" applyBorder="1"/>
    <xf numFmtId="164" fontId="4" fillId="0" borderId="11" xfId="0" applyNumberFormat="1" applyFont="1" applyBorder="1"/>
    <xf numFmtId="0" fontId="4" fillId="0" borderId="11" xfId="0" applyFont="1" applyBorder="1"/>
    <xf numFmtId="165" fontId="4" fillId="0" borderId="7" xfId="1" applyFont="1" applyFill="1" applyBorder="1"/>
    <xf numFmtId="165" fontId="4" fillId="0" borderId="8" xfId="1" applyFont="1" applyFill="1" applyBorder="1"/>
    <xf numFmtId="0" fontId="9" fillId="0" borderId="0" xfId="0" applyFont="1" applyAlignment="1">
      <alignment horizontal="left" vertical="top" wrapText="1"/>
    </xf>
    <xf numFmtId="8" fontId="4" fillId="0" borderId="0" xfId="0" applyNumberFormat="1" applyFont="1"/>
    <xf numFmtId="8" fontId="4" fillId="0" borderId="2" xfId="0" applyNumberFormat="1" applyFont="1" applyBorder="1"/>
    <xf numFmtId="8" fontId="2" fillId="0" borderId="12" xfId="0" applyNumberFormat="1" applyFont="1" applyBorder="1"/>
    <xf numFmtId="8" fontId="4" fillId="0" borderId="4" xfId="0" applyNumberFormat="1" applyFont="1" applyBorder="1"/>
    <xf numFmtId="8" fontId="2" fillId="0" borderId="13" xfId="0" applyNumberFormat="1" applyFont="1" applyBorder="1"/>
    <xf numFmtId="8" fontId="2" fillId="3" borderId="13" xfId="0" applyNumberFormat="1" applyFont="1" applyFill="1" applyBorder="1"/>
    <xf numFmtId="8" fontId="5" fillId="0" borderId="10" xfId="0" applyNumberFormat="1" applyFont="1" applyBorder="1"/>
    <xf numFmtId="8" fontId="2" fillId="3" borderId="6" xfId="0" applyNumberFormat="1" applyFont="1" applyFill="1" applyBorder="1"/>
    <xf numFmtId="8" fontId="2" fillId="4" borderId="7" xfId="0" applyNumberFormat="1" applyFont="1" applyFill="1" applyBorder="1"/>
    <xf numFmtId="8" fontId="5" fillId="0" borderId="0" xfId="0" applyNumberFormat="1" applyFont="1"/>
    <xf numFmtId="0" fontId="2" fillId="5" borderId="6" xfId="0" applyFont="1" applyFill="1" applyBorder="1"/>
    <xf numFmtId="2" fontId="4" fillId="0" borderId="0" xfId="0" applyNumberFormat="1" applyFont="1"/>
    <xf numFmtId="0" fontId="11" fillId="2" borderId="14" xfId="0" applyFont="1" applyFill="1" applyBorder="1" applyAlignment="1">
      <alignment horizontal="left" vertical="top" wrapText="1"/>
    </xf>
    <xf numFmtId="0" fontId="9" fillId="2" borderId="15" xfId="0" applyFont="1" applyFill="1" applyBorder="1" applyAlignment="1">
      <alignment horizontal="left" vertical="top" wrapText="1"/>
    </xf>
    <xf numFmtId="0" fontId="10" fillId="4" borderId="9" xfId="0" applyFont="1" applyFill="1" applyBorder="1" applyAlignment="1">
      <alignment horizontal="left"/>
    </xf>
    <xf numFmtId="0" fontId="4" fillId="3" borderId="9" xfId="0" applyFont="1" applyFill="1" applyBorder="1"/>
    <xf numFmtId="8" fontId="2" fillId="4" borderId="6" xfId="0" applyNumberFormat="1" applyFont="1" applyFill="1" applyBorder="1"/>
    <xf numFmtId="1" fontId="4" fillId="2" borderId="9" xfId="0" applyNumberFormat="1" applyFont="1" applyFill="1" applyBorder="1"/>
    <xf numFmtId="0" fontId="4" fillId="2" borderId="9" xfId="0" applyFont="1" applyFill="1" applyBorder="1"/>
    <xf numFmtId="0" fontId="4" fillId="0" borderId="6" xfId="0" applyFont="1" applyBorder="1"/>
    <xf numFmtId="8" fontId="2" fillId="3" borderId="5" xfId="1" applyNumberFormat="1" applyFont="1" applyFill="1" applyBorder="1"/>
    <xf numFmtId="8" fontId="4" fillId="2" borderId="9" xfId="1" applyNumberFormat="1" applyFont="1" applyFill="1" applyBorder="1"/>
    <xf numFmtId="8" fontId="4" fillId="2" borderId="9" xfId="0" applyNumberFormat="1" applyFont="1" applyFill="1" applyBorder="1"/>
    <xf numFmtId="9" fontId="7" fillId="2" borderId="9" xfId="0" applyNumberFormat="1" applyFont="1" applyFill="1" applyBorder="1"/>
    <xf numFmtId="167" fontId="4" fillId="2" borderId="9" xfId="0" applyNumberFormat="1" applyFont="1" applyFill="1" applyBorder="1"/>
    <xf numFmtId="8" fontId="2" fillId="3" borderId="16" xfId="1" applyNumberFormat="1" applyFont="1" applyFill="1" applyBorder="1"/>
    <xf numFmtId="167" fontId="4" fillId="2" borderId="15" xfId="0" applyNumberFormat="1" applyFont="1" applyFill="1" applyBorder="1"/>
    <xf numFmtId="0" fontId="4" fillId="0" borderId="17" xfId="0" applyFont="1" applyBorder="1"/>
    <xf numFmtId="1" fontId="4" fillId="2" borderId="15" xfId="0" applyNumberFormat="1" applyFont="1" applyFill="1" applyBorder="1"/>
    <xf numFmtId="168" fontId="4" fillId="0" borderId="0" xfId="0" applyNumberFormat="1" applyFont="1"/>
    <xf numFmtId="0" fontId="4" fillId="0" borderId="18" xfId="0" applyFont="1" applyBorder="1"/>
    <xf numFmtId="0" fontId="4" fillId="0" borderId="19" xfId="0" applyFont="1" applyBorder="1"/>
    <xf numFmtId="8" fontId="4" fillId="0" borderId="1" xfId="0" applyNumberFormat="1" applyFont="1" applyBorder="1"/>
    <xf numFmtId="0" fontId="2" fillId="0" borderId="20" xfId="0" applyFont="1" applyBorder="1"/>
    <xf numFmtId="0" fontId="2" fillId="3" borderId="8" xfId="0" applyFont="1" applyFill="1" applyBorder="1"/>
    <xf numFmtId="8" fontId="5" fillId="0" borderId="21" xfId="0" applyNumberFormat="1" applyFont="1" applyBorder="1"/>
    <xf numFmtId="0" fontId="5" fillId="0" borderId="22" xfId="0" applyFont="1" applyBorder="1"/>
    <xf numFmtId="164" fontId="5" fillId="0" borderId="2" xfId="0" applyNumberFormat="1" applyFont="1" applyBorder="1"/>
    <xf numFmtId="0" fontId="5" fillId="0" borderId="1" xfId="0" applyFont="1" applyBorder="1"/>
    <xf numFmtId="164" fontId="2" fillId="0" borderId="2" xfId="0" applyNumberFormat="1" applyFont="1" applyBorder="1"/>
    <xf numFmtId="8" fontId="5" fillId="0" borderId="2" xfId="0" applyNumberFormat="1" applyFont="1" applyBorder="1"/>
    <xf numFmtId="8" fontId="5" fillId="0" borderId="16" xfId="0" applyNumberFormat="1" applyFont="1" applyBorder="1"/>
    <xf numFmtId="164" fontId="5" fillId="0" borderId="5" xfId="0" applyNumberFormat="1" applyFont="1" applyBorder="1"/>
    <xf numFmtId="164" fontId="5" fillId="0" borderId="20" xfId="0" applyNumberFormat="1" applyFont="1" applyBorder="1"/>
    <xf numFmtId="0" fontId="4" fillId="0" borderId="11" xfId="0" applyFont="1" applyBorder="1" applyAlignment="1">
      <alignment horizontal="left"/>
    </xf>
    <xf numFmtId="0" fontId="4" fillId="0" borderId="2" xfId="0" applyFont="1" applyBorder="1" applyAlignment="1">
      <alignment horizontal="left"/>
    </xf>
    <xf numFmtId="0" fontId="2" fillId="0" borderId="23" xfId="0" applyFont="1" applyBorder="1" applyAlignment="1">
      <alignment horizontal="left"/>
    </xf>
    <xf numFmtId="0" fontId="2" fillId="0" borderId="24" xfId="0" applyFont="1" applyBorder="1" applyAlignment="1">
      <alignment horizontal="left"/>
    </xf>
    <xf numFmtId="0" fontId="2" fillId="0" borderId="25" xfId="0" applyFont="1" applyBorder="1" applyAlignment="1">
      <alignment horizontal="left" vertical="top"/>
    </xf>
    <xf numFmtId="0" fontId="2" fillId="3" borderId="25" xfId="0" applyFont="1" applyFill="1" applyBorder="1"/>
    <xf numFmtId="0" fontId="5" fillId="0" borderId="21" xfId="0" applyFont="1" applyBorder="1"/>
    <xf numFmtId="0" fontId="8" fillId="0" borderId="11" xfId="0" applyFont="1" applyBorder="1"/>
    <xf numFmtId="0" fontId="8" fillId="0" borderId="2" xfId="0" applyFont="1" applyBorder="1"/>
    <xf numFmtId="0" fontId="10" fillId="3" borderId="6" xfId="0" applyFont="1" applyFill="1" applyBorder="1" applyAlignment="1">
      <alignment horizontal="left"/>
    </xf>
    <xf numFmtId="0" fontId="5" fillId="0" borderId="2" xfId="0" applyFont="1" applyBorder="1"/>
    <xf numFmtId="0" fontId="5" fillId="0" borderId="16" xfId="0" applyFont="1" applyBorder="1"/>
    <xf numFmtId="8" fontId="5" fillId="0" borderId="5" xfId="0" applyNumberFormat="1" applyFont="1" applyBorder="1"/>
    <xf numFmtId="164" fontId="2" fillId="4" borderId="8" xfId="0" applyNumberFormat="1" applyFont="1" applyFill="1" applyBorder="1"/>
    <xf numFmtId="166" fontId="7" fillId="6" borderId="9" xfId="0" applyNumberFormat="1" applyFont="1" applyFill="1" applyBorder="1"/>
    <xf numFmtId="8" fontId="4" fillId="6" borderId="9" xfId="0" applyNumberFormat="1" applyFont="1" applyFill="1" applyBorder="1"/>
    <xf numFmtId="8" fontId="4" fillId="6" borderId="9" xfId="1" applyNumberFormat="1" applyFont="1" applyFill="1" applyBorder="1"/>
    <xf numFmtId="1" fontId="4" fillId="6" borderId="9" xfId="0" applyNumberFormat="1" applyFont="1" applyFill="1" applyBorder="1" applyAlignment="1">
      <alignment horizontal="right"/>
    </xf>
    <xf numFmtId="1" fontId="4" fillId="6" borderId="9" xfId="0" applyNumberFormat="1" applyFont="1" applyFill="1" applyBorder="1"/>
    <xf numFmtId="8" fontId="9" fillId="0" borderId="0" xfId="0" applyNumberFormat="1" applyFont="1" applyAlignment="1">
      <alignment horizontal="left" vertical="top" wrapText="1"/>
    </xf>
    <xf numFmtId="0" fontId="2" fillId="5" borderId="6" xfId="0" applyFont="1" applyFill="1" applyBorder="1" applyAlignment="1">
      <alignment horizontal="center"/>
    </xf>
    <xf numFmtId="0" fontId="2" fillId="5" borderId="7" xfId="0" applyFont="1" applyFill="1" applyBorder="1" applyAlignment="1">
      <alignment horizontal="center"/>
    </xf>
    <xf numFmtId="0" fontId="2" fillId="5" borderId="8" xfId="0" applyFont="1" applyFill="1" applyBorder="1" applyAlignment="1">
      <alignment horizontal="center"/>
    </xf>
    <xf numFmtId="0" fontId="9" fillId="0" borderId="0" xfId="0" applyFont="1" applyAlignment="1">
      <alignment horizontal="left" vertical="top" wrapText="1"/>
    </xf>
    <xf numFmtId="166" fontId="2" fillId="3" borderId="7" xfId="2" applyNumberFormat="1" applyFont="1" applyFill="1" applyBorder="1"/>
    <xf numFmtId="166" fontId="2" fillId="3" borderId="5" xfId="2" applyNumberFormat="1" applyFont="1" applyFill="1" applyBorder="1"/>
    <xf numFmtId="166" fontId="2" fillId="4" borderId="7" xfId="2" applyNumberFormat="1" applyFont="1" applyFill="1" applyBorder="1"/>
    <xf numFmtId="166" fontId="2" fillId="3" borderId="7" xfId="0" applyNumberFormat="1" applyFont="1" applyFill="1" applyBorder="1"/>
    <xf numFmtId="166" fontId="2" fillId="3" borderId="5" xfId="0" applyNumberFormat="1" applyFont="1" applyFill="1" applyBorder="1"/>
  </cellXfs>
  <cellStyles count="3">
    <cellStyle name="Currency" xfId="1" builtinId="4"/>
    <cellStyle name="Normal" xfId="0" builtinId="0"/>
    <cellStyle name="Percent" xfId="2" builtinId="5"/>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38"/>
  <sheetViews>
    <sheetView tabSelected="1" zoomScale="80" zoomScaleNormal="80" workbookViewId="0"/>
  </sheetViews>
  <sheetFormatPr defaultRowHeight="12.75" x14ac:dyDescent="0.2"/>
  <cols>
    <col min="1" max="1" width="75.42578125" customWidth="1"/>
    <col min="2" max="4" width="17.7109375" customWidth="1"/>
    <col min="5" max="5" width="15" customWidth="1"/>
    <col min="6" max="8" width="17.7109375" customWidth="1"/>
  </cols>
  <sheetData>
    <row r="1" spans="1:9" x14ac:dyDescent="0.2">
      <c r="A1" s="38" t="s">
        <v>36</v>
      </c>
      <c r="B1" s="92" t="s">
        <v>37</v>
      </c>
      <c r="C1" s="93"/>
      <c r="D1" s="94"/>
      <c r="F1" s="92" t="s">
        <v>38</v>
      </c>
      <c r="G1" s="93"/>
      <c r="H1" s="94"/>
    </row>
    <row r="2" spans="1:9" ht="13.5" thickBot="1" x14ac:dyDescent="0.25">
      <c r="A2" s="17"/>
      <c r="B2" s="15"/>
      <c r="C2" s="55"/>
      <c r="D2" s="58"/>
      <c r="F2" s="15"/>
      <c r="G2" s="16"/>
      <c r="H2" s="58"/>
    </row>
    <row r="3" spans="1:9" ht="13.5" customHeight="1" x14ac:dyDescent="0.2">
      <c r="A3" s="72" t="s">
        <v>39</v>
      </c>
      <c r="B3" s="23"/>
      <c r="C3" s="56"/>
      <c r="D3" s="59"/>
      <c r="E3" s="1"/>
      <c r="F3" s="23"/>
      <c r="G3" s="89">
        <v>85</v>
      </c>
      <c r="H3" s="59"/>
      <c r="I3" s="1"/>
    </row>
    <row r="4" spans="1:9" x14ac:dyDescent="0.2">
      <c r="A4" s="17" t="s">
        <v>40</v>
      </c>
      <c r="B4" s="17"/>
      <c r="C4" s="7">
        <v>100</v>
      </c>
      <c r="D4" s="60">
        <f>H4</f>
        <v>19.64</v>
      </c>
      <c r="E4" s="5"/>
      <c r="F4" s="17"/>
      <c r="G4" s="7"/>
      <c r="H4" s="60">
        <v>19.64</v>
      </c>
      <c r="I4" s="5"/>
    </row>
    <row r="5" spans="1:9" x14ac:dyDescent="0.2">
      <c r="A5" s="17" t="s">
        <v>35</v>
      </c>
      <c r="B5" s="17"/>
      <c r="C5" s="7"/>
      <c r="D5" s="60">
        <f>D4*E5</f>
        <v>0</v>
      </c>
      <c r="E5" s="9">
        <v>0</v>
      </c>
      <c r="F5" s="17"/>
      <c r="G5" s="7"/>
      <c r="H5" s="60">
        <f>H4*I5</f>
        <v>0</v>
      </c>
      <c r="I5" s="9">
        <f>E5</f>
        <v>0</v>
      </c>
    </row>
    <row r="6" spans="1:9" x14ac:dyDescent="0.2">
      <c r="A6" s="17" t="s">
        <v>3</v>
      </c>
      <c r="B6" s="17"/>
      <c r="C6" s="28">
        <f>D4-D5</f>
        <v>19.64</v>
      </c>
      <c r="D6" s="8"/>
      <c r="E6" s="1"/>
      <c r="F6" s="17"/>
      <c r="G6" s="57">
        <f>H4-H5</f>
        <v>19.64</v>
      </c>
      <c r="H6" s="8"/>
      <c r="I6" s="1"/>
    </row>
    <row r="7" spans="1:9" x14ac:dyDescent="0.2">
      <c r="A7" s="17" t="s">
        <v>5</v>
      </c>
      <c r="B7" s="17"/>
      <c r="C7" s="45"/>
      <c r="D7" s="8"/>
      <c r="E7" s="1"/>
      <c r="F7" s="17"/>
      <c r="G7" s="90">
        <v>272</v>
      </c>
      <c r="H7" s="8"/>
      <c r="I7" s="1"/>
    </row>
    <row r="8" spans="1:9" x14ac:dyDescent="0.2">
      <c r="A8" s="73" t="s">
        <v>27</v>
      </c>
      <c r="B8" s="29">
        <f>C7*C6</f>
        <v>0</v>
      </c>
      <c r="C8" s="39"/>
      <c r="D8" s="8"/>
      <c r="E8" s="1"/>
      <c r="F8" s="29">
        <f>G7*G6</f>
        <v>5342.08</v>
      </c>
      <c r="G8" s="7"/>
      <c r="H8" s="8"/>
      <c r="I8" s="1"/>
    </row>
    <row r="9" spans="1:9" x14ac:dyDescent="0.2">
      <c r="A9" s="17" t="s">
        <v>28</v>
      </c>
      <c r="B9" s="2"/>
      <c r="C9" s="46"/>
      <c r="D9" s="8"/>
      <c r="E9" s="1"/>
      <c r="F9" s="2"/>
      <c r="G9" s="90">
        <v>66</v>
      </c>
      <c r="H9" s="8"/>
      <c r="I9" s="1"/>
    </row>
    <row r="10" spans="1:9" ht="13.5" thickBot="1" x14ac:dyDescent="0.25">
      <c r="A10" s="73" t="s">
        <v>29</v>
      </c>
      <c r="B10" s="29">
        <f>C9*C6</f>
        <v>0</v>
      </c>
      <c r="C10" s="7"/>
      <c r="D10" s="8"/>
      <c r="E10" s="1"/>
      <c r="F10" s="29">
        <f>G9*G6</f>
        <v>1296.24</v>
      </c>
      <c r="G10" s="7"/>
      <c r="H10" s="8"/>
      <c r="I10" s="1"/>
    </row>
    <row r="11" spans="1:9" ht="13.5" thickBot="1" x14ac:dyDescent="0.25">
      <c r="A11" s="74" t="s">
        <v>30</v>
      </c>
      <c r="B11" s="30">
        <f>IFERROR(B8/C3, 0)</f>
        <v>0</v>
      </c>
      <c r="C11" s="10"/>
      <c r="D11" s="11"/>
      <c r="E11" s="1"/>
      <c r="F11" s="32">
        <f>F8/G3</f>
        <v>62.847999999999999</v>
      </c>
      <c r="G11" s="10"/>
      <c r="H11" s="11"/>
      <c r="I11" s="1"/>
    </row>
    <row r="12" spans="1:9" ht="13.5" thickBot="1" x14ac:dyDescent="0.25">
      <c r="A12" s="75" t="s">
        <v>31</v>
      </c>
      <c r="B12" s="30">
        <f>IFERROR(B10/C3, 0)</f>
        <v>0</v>
      </c>
      <c r="C12" s="14"/>
      <c r="D12" s="61"/>
      <c r="E12" s="1"/>
      <c r="F12" s="32">
        <f>F10/G3</f>
        <v>15.249882352941176</v>
      </c>
      <c r="G12" s="14"/>
      <c r="H12" s="61"/>
      <c r="I12" s="1"/>
    </row>
    <row r="13" spans="1:9" x14ac:dyDescent="0.2">
      <c r="A13" s="17" t="s">
        <v>41</v>
      </c>
      <c r="B13" s="2"/>
      <c r="C13" s="7"/>
      <c r="D13" s="60">
        <f>H13</f>
        <v>11.76</v>
      </c>
      <c r="E13" s="1"/>
      <c r="F13" s="2"/>
      <c r="G13" s="7"/>
      <c r="H13" s="60">
        <v>11.76</v>
      </c>
      <c r="I13" s="1"/>
    </row>
    <row r="14" spans="1:9" x14ac:dyDescent="0.2">
      <c r="A14" s="17" t="s">
        <v>35</v>
      </c>
      <c r="B14" s="2"/>
      <c r="C14" s="7"/>
      <c r="D14" s="60">
        <f>D13*E14</f>
        <v>0</v>
      </c>
      <c r="E14" s="9">
        <v>0</v>
      </c>
      <c r="F14" s="2"/>
      <c r="G14" s="7"/>
      <c r="H14" s="60">
        <f>H13*I14</f>
        <v>0</v>
      </c>
      <c r="I14" s="9">
        <f>E14</f>
        <v>0</v>
      </c>
    </row>
    <row r="15" spans="1:9" x14ac:dyDescent="0.2">
      <c r="A15" s="17" t="s">
        <v>42</v>
      </c>
      <c r="B15" s="17"/>
      <c r="C15" s="28">
        <f>D13-D14</f>
        <v>11.76</v>
      </c>
      <c r="D15" s="8"/>
      <c r="E15" s="1"/>
      <c r="F15" s="17"/>
      <c r="G15" s="28">
        <f>H13-H14</f>
        <v>11.76</v>
      </c>
      <c r="H15" s="8"/>
      <c r="I15" s="1"/>
    </row>
    <row r="16" spans="1:9" x14ac:dyDescent="0.2">
      <c r="A16" s="17" t="s">
        <v>21</v>
      </c>
      <c r="B16" s="17"/>
      <c r="C16" s="28">
        <f>D13*D16</f>
        <v>0</v>
      </c>
      <c r="D16" s="51"/>
      <c r="E16" s="1"/>
      <c r="F16" s="17"/>
      <c r="G16" s="28">
        <f>H13*H16</f>
        <v>10.231199999999999</v>
      </c>
      <c r="H16" s="86">
        <v>0.87</v>
      </c>
      <c r="I16" s="1"/>
    </row>
    <row r="17" spans="1:9" ht="13.5" thickBot="1" x14ac:dyDescent="0.25">
      <c r="A17" s="17" t="s">
        <v>10</v>
      </c>
      <c r="B17" s="17"/>
      <c r="C17" s="31">
        <f>IF((C15-C16)&lt;0,0,C15-C16)</f>
        <v>11.76</v>
      </c>
      <c r="D17" s="8"/>
      <c r="E17" s="1"/>
      <c r="F17" s="17"/>
      <c r="G17" s="31">
        <f>IF((G15-G16)&lt;0,0,G15-G16)</f>
        <v>1.5288000000000004</v>
      </c>
      <c r="H17" s="8"/>
      <c r="I17" s="1"/>
    </row>
    <row r="18" spans="1:9" ht="13.5" thickBot="1" x14ac:dyDescent="0.25">
      <c r="A18" s="76" t="s">
        <v>11</v>
      </c>
      <c r="B18" s="32">
        <f>IFERROR((C7*C17)/C3, 0)</f>
        <v>0</v>
      </c>
      <c r="C18" s="10"/>
      <c r="D18" s="11"/>
      <c r="E18" s="1"/>
      <c r="F18" s="32">
        <f>G7*G17/G3</f>
        <v>4.8921600000000014</v>
      </c>
      <c r="G18" s="10"/>
      <c r="H18" s="11"/>
      <c r="I18" s="1"/>
    </row>
    <row r="19" spans="1:9" ht="13.5" thickBot="1" x14ac:dyDescent="0.25">
      <c r="A19" s="77" t="s">
        <v>6</v>
      </c>
      <c r="B19" s="33">
        <f>B11+B12+B18</f>
        <v>0</v>
      </c>
      <c r="C19" s="96">
        <f>B19/B34</f>
        <v>0</v>
      </c>
      <c r="D19" s="62"/>
      <c r="E19" s="1"/>
      <c r="F19" s="33">
        <f>F11+F12+F18</f>
        <v>82.990042352941174</v>
      </c>
      <c r="G19" s="96">
        <f>F19/F34</f>
        <v>3.9519067787114844E-2</v>
      </c>
      <c r="H19" s="62"/>
      <c r="I19" s="1"/>
    </row>
    <row r="20" spans="1:9" ht="13.5" thickBot="1" x14ac:dyDescent="0.25">
      <c r="A20" s="78" t="s">
        <v>43</v>
      </c>
      <c r="B20" s="34">
        <v>420</v>
      </c>
      <c r="C20" s="22"/>
      <c r="D20" s="64"/>
      <c r="E20" s="1" t="s">
        <v>8</v>
      </c>
      <c r="F20" s="63">
        <f>B20</f>
        <v>420</v>
      </c>
      <c r="G20" s="22"/>
      <c r="H20" s="64"/>
      <c r="I20" s="1" t="s">
        <v>8</v>
      </c>
    </row>
    <row r="21" spans="1:9" ht="13.5" thickBot="1" x14ac:dyDescent="0.25">
      <c r="A21" s="17"/>
      <c r="B21" s="3"/>
      <c r="C21" s="7"/>
      <c r="D21" s="8"/>
      <c r="E21" s="1"/>
      <c r="F21" s="2"/>
      <c r="G21" s="7"/>
      <c r="H21" s="8"/>
      <c r="I21" s="1"/>
    </row>
    <row r="22" spans="1:9" x14ac:dyDescent="0.2">
      <c r="A22" s="79" t="s">
        <v>16</v>
      </c>
      <c r="B22" s="24"/>
      <c r="C22" s="50"/>
      <c r="D22" s="59"/>
      <c r="E22" s="4"/>
      <c r="F22" s="24"/>
      <c r="G22" s="87">
        <v>34.92</v>
      </c>
      <c r="H22" s="59"/>
      <c r="I22" s="4"/>
    </row>
    <row r="23" spans="1:9" x14ac:dyDescent="0.2">
      <c r="A23" s="80" t="s">
        <v>2</v>
      </c>
      <c r="B23" s="2"/>
      <c r="C23" s="46"/>
      <c r="D23" s="8"/>
      <c r="E23" s="4"/>
      <c r="F23" s="2"/>
      <c r="G23" s="90">
        <v>497</v>
      </c>
      <c r="H23" s="8"/>
      <c r="I23" s="4"/>
    </row>
    <row r="24" spans="1:9" x14ac:dyDescent="0.2">
      <c r="A24" s="81" t="s">
        <v>12</v>
      </c>
      <c r="B24" s="35">
        <f>IFERROR((C22*C23)/C3, 0)</f>
        <v>0</v>
      </c>
      <c r="C24" s="97">
        <f>B24/B34</f>
        <v>0</v>
      </c>
      <c r="D24" s="62"/>
      <c r="E24" s="4"/>
      <c r="F24" s="35">
        <f>(G22*G23)/G3</f>
        <v>204.17929411764709</v>
      </c>
      <c r="G24" s="97">
        <f>F24/F34</f>
        <v>9.7228235294117657E-2</v>
      </c>
      <c r="H24" s="62"/>
      <c r="I24" s="4"/>
    </row>
    <row r="25" spans="1:9" ht="13.5" thickBot="1" x14ac:dyDescent="0.25">
      <c r="A25" s="78" t="s">
        <v>44</v>
      </c>
      <c r="B25" s="34">
        <v>630</v>
      </c>
      <c r="C25" s="22"/>
      <c r="D25" s="64"/>
      <c r="E25" s="1" t="str">
        <f>E20</f>
        <v>JAARGRENS</v>
      </c>
      <c r="F25" s="63">
        <f>B25</f>
        <v>630</v>
      </c>
      <c r="G25" s="22"/>
      <c r="H25" s="64"/>
      <c r="I25" s="1" t="str">
        <f>I20</f>
        <v>JAARGRENS</v>
      </c>
    </row>
    <row r="26" spans="1:9" x14ac:dyDescent="0.2">
      <c r="A26" s="82"/>
      <c r="B26" s="13"/>
      <c r="C26" s="12"/>
      <c r="D26" s="66"/>
      <c r="E26" s="1"/>
      <c r="F26" s="65"/>
      <c r="G26" s="12"/>
      <c r="H26" s="66"/>
      <c r="I26" s="1"/>
    </row>
    <row r="27" spans="1:9" x14ac:dyDescent="0.2">
      <c r="A27" s="42" t="s">
        <v>32</v>
      </c>
      <c r="B27" s="36">
        <f>B19+B24</f>
        <v>0</v>
      </c>
      <c r="C27" s="19"/>
      <c r="D27" s="20"/>
      <c r="E27" s="4"/>
      <c r="F27" s="44">
        <f>F19+F24</f>
        <v>287.16933647058829</v>
      </c>
      <c r="G27" s="19"/>
      <c r="H27" s="20"/>
      <c r="I27" s="4"/>
    </row>
    <row r="28" spans="1:9" x14ac:dyDescent="0.2">
      <c r="A28" s="17"/>
      <c r="B28" s="6"/>
      <c r="C28" s="7"/>
      <c r="D28" s="8"/>
      <c r="E28" s="1"/>
      <c r="F28" s="67"/>
      <c r="G28" s="7"/>
      <c r="H28" s="8"/>
      <c r="I28" s="1"/>
    </row>
    <row r="29" spans="1:9" x14ac:dyDescent="0.2">
      <c r="A29" s="47" t="s">
        <v>1</v>
      </c>
      <c r="B29" s="49"/>
      <c r="C29" s="25"/>
      <c r="D29" s="26"/>
      <c r="E29" s="1"/>
      <c r="F29" s="88">
        <v>9032.08</v>
      </c>
      <c r="G29" s="25"/>
      <c r="H29" s="26"/>
      <c r="I29" s="1"/>
    </row>
    <row r="30" spans="1:9" x14ac:dyDescent="0.2">
      <c r="A30" s="43" t="s">
        <v>17</v>
      </c>
      <c r="B30" s="48">
        <f>IFERROR(B29/C3, 0)</f>
        <v>0</v>
      </c>
      <c r="C30" s="96">
        <f>B30/B34</f>
        <v>0</v>
      </c>
      <c r="D30" s="18"/>
      <c r="E30" s="1"/>
      <c r="F30" s="53">
        <f>F29/G3</f>
        <v>106.25976470588235</v>
      </c>
      <c r="G30" s="96">
        <f>F30/F34</f>
        <v>5.0599887955182068E-2</v>
      </c>
      <c r="H30" s="18"/>
      <c r="I30" s="1"/>
    </row>
    <row r="31" spans="1:9" x14ac:dyDescent="0.2">
      <c r="A31" s="82" t="s">
        <v>45</v>
      </c>
      <c r="B31" s="37">
        <v>1050</v>
      </c>
      <c r="C31" s="12"/>
      <c r="D31" s="66"/>
      <c r="E31" s="1" t="str">
        <f>E20</f>
        <v>JAARGRENS</v>
      </c>
      <c r="F31" s="68">
        <f>B31</f>
        <v>1050</v>
      </c>
      <c r="G31" s="12"/>
      <c r="H31" s="66"/>
      <c r="I31" s="1" t="str">
        <f>I20</f>
        <v>JAARGRENS</v>
      </c>
    </row>
    <row r="32" spans="1:9" x14ac:dyDescent="0.2">
      <c r="A32" s="17"/>
      <c r="B32" s="6"/>
      <c r="C32" s="7"/>
      <c r="D32" s="8"/>
      <c r="E32" s="1"/>
      <c r="F32" s="67"/>
      <c r="G32" s="7"/>
      <c r="H32" s="8"/>
      <c r="I32" s="1"/>
    </row>
    <row r="33" spans="1:9" x14ac:dyDescent="0.2">
      <c r="A33" s="21" t="s">
        <v>33</v>
      </c>
      <c r="B33" s="44">
        <f>B27+B30</f>
        <v>0</v>
      </c>
      <c r="C33" s="98">
        <f>B33/B34</f>
        <v>0</v>
      </c>
      <c r="D33" s="85"/>
      <c r="E33" s="1"/>
      <c r="F33" s="44">
        <f>F27+F30</f>
        <v>393.42910117647062</v>
      </c>
      <c r="G33" s="98">
        <f>F33/F34</f>
        <v>0.18734719103641459</v>
      </c>
      <c r="H33" s="85"/>
      <c r="I33" s="1"/>
    </row>
    <row r="34" spans="1:9" x14ac:dyDescent="0.2">
      <c r="A34" s="83" t="s">
        <v>46</v>
      </c>
      <c r="B34" s="84">
        <f>B20+B25+B31</f>
        <v>2100</v>
      </c>
      <c r="C34" s="70"/>
      <c r="D34" s="71"/>
      <c r="E34" s="1" t="str">
        <f>E20</f>
        <v>JAARGRENS</v>
      </c>
      <c r="F34" s="69">
        <f>F20+F25+F31</f>
        <v>2100</v>
      </c>
      <c r="G34" s="70"/>
      <c r="H34" s="71"/>
      <c r="I34" s="1" t="str">
        <f>I20</f>
        <v>JAARGRENS</v>
      </c>
    </row>
    <row r="36" spans="1:9" x14ac:dyDescent="0.2">
      <c r="A36" s="27"/>
      <c r="B36" s="27"/>
      <c r="C36" s="27"/>
      <c r="D36" s="27"/>
      <c r="E36" s="27"/>
      <c r="F36" s="27"/>
      <c r="G36" s="27"/>
      <c r="H36" s="27"/>
    </row>
    <row r="37" spans="1:9" x14ac:dyDescent="0.2">
      <c r="A37" s="40" t="s">
        <v>18</v>
      </c>
      <c r="B37" s="27"/>
      <c r="C37" s="27"/>
      <c r="D37" s="27"/>
      <c r="E37" s="27"/>
      <c r="F37" s="27"/>
      <c r="G37" s="27"/>
      <c r="H37" s="27"/>
    </row>
    <row r="38" spans="1:9" ht="60" customHeight="1" x14ac:dyDescent="0.2">
      <c r="A38" s="41" t="s">
        <v>19</v>
      </c>
      <c r="B38" s="27"/>
      <c r="C38" s="27"/>
      <c r="D38" s="27"/>
      <c r="E38" s="27"/>
      <c r="F38" s="27"/>
      <c r="G38" s="27"/>
      <c r="H38" s="27"/>
    </row>
  </sheetData>
  <mergeCells count="2">
    <mergeCell ref="B1:D1"/>
    <mergeCell ref="F1:H1"/>
  </mergeCells>
  <phoneticPr fontId="3" type="noConversion"/>
  <pageMargins left="0.75" right="0.75" top="1" bottom="1" header="0.5" footer="0.5"/>
  <pageSetup paperSize="9" scale="80" orientation="landscape" r:id="rId1"/>
  <headerFooter alignWithMargins="0">
    <oddHeader>&amp;RBelastingconvenant 2009
Forfaitaire regeling vrijwilligers
&amp;A</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40"/>
  <sheetViews>
    <sheetView zoomScale="80" zoomScaleNormal="80" workbookViewId="0">
      <selection activeCell="C37" sqref="C37"/>
    </sheetView>
  </sheetViews>
  <sheetFormatPr defaultRowHeight="12.75" x14ac:dyDescent="0.2"/>
  <cols>
    <col min="1" max="1" width="75.42578125" customWidth="1"/>
    <col min="2" max="4" width="17.7109375" customWidth="1"/>
    <col min="5" max="5" width="15.7109375" customWidth="1"/>
    <col min="6" max="8" width="17.7109375" customWidth="1"/>
  </cols>
  <sheetData>
    <row r="1" spans="1:9" x14ac:dyDescent="0.2">
      <c r="A1" s="38" t="str">
        <f>Jaargrens!A1</f>
        <v>Forfaitaire regeling vrijwilligers 2025</v>
      </c>
      <c r="B1" s="92" t="s">
        <v>37</v>
      </c>
      <c r="C1" s="93"/>
      <c r="D1" s="94"/>
      <c r="F1" s="92" t="s">
        <v>51</v>
      </c>
      <c r="G1" s="93"/>
      <c r="H1" s="94"/>
    </row>
    <row r="2" spans="1:9" ht="13.5" thickBot="1" x14ac:dyDescent="0.25">
      <c r="A2" s="17"/>
      <c r="B2" s="15"/>
      <c r="C2" s="55"/>
      <c r="D2" s="58"/>
      <c r="F2" s="15"/>
      <c r="G2" s="16"/>
      <c r="H2" s="58"/>
    </row>
    <row r="3" spans="1:9" ht="13.5" customHeight="1" x14ac:dyDescent="0.2">
      <c r="A3" s="72" t="str">
        <f>Jaargrens!A3</f>
        <v>Aantal vrijwilligers in 2025</v>
      </c>
      <c r="B3" s="23"/>
      <c r="C3" s="54"/>
      <c r="D3" s="59"/>
      <c r="E3" s="1"/>
      <c r="F3" s="23"/>
      <c r="G3" s="90">
        <f>Jaargrens!G3</f>
        <v>85</v>
      </c>
      <c r="H3" s="59"/>
      <c r="I3" s="1"/>
    </row>
    <row r="4" spans="1:9" x14ac:dyDescent="0.2">
      <c r="A4" s="17" t="str">
        <f>Jaargrens!A4</f>
        <v>Gemiddelde toegangsprijs (PAS 2023 gemiddelde)</v>
      </c>
      <c r="B4" s="17"/>
      <c r="C4" s="7"/>
      <c r="D4" s="60">
        <f>Jaargrens!D4</f>
        <v>19.64</v>
      </c>
      <c r="E4" s="5"/>
      <c r="F4" s="17"/>
      <c r="G4" s="7"/>
      <c r="H4" s="60">
        <f>Jaargrens!H4</f>
        <v>19.64</v>
      </c>
      <c r="I4" s="5"/>
    </row>
    <row r="5" spans="1:9" x14ac:dyDescent="0.2">
      <c r="A5" s="17" t="str">
        <f>Jaargrens!A5</f>
        <v>Toegestane korting (vastgesteld op 0%)</v>
      </c>
      <c r="B5" s="17"/>
      <c r="C5" s="7"/>
      <c r="D5" s="60">
        <f>D4*E5</f>
        <v>0</v>
      </c>
      <c r="E5" s="9">
        <f>Jaargrens!E5</f>
        <v>0</v>
      </c>
      <c r="F5" s="17"/>
      <c r="G5" s="7"/>
      <c r="H5" s="60">
        <f>H4*I5</f>
        <v>0</v>
      </c>
      <c r="I5" s="9">
        <f>E5</f>
        <v>0</v>
      </c>
    </row>
    <row r="6" spans="1:9" x14ac:dyDescent="0.2">
      <c r="A6" s="17" t="s">
        <v>3</v>
      </c>
      <c r="B6" s="17"/>
      <c r="C6" s="28">
        <f>D4-D5</f>
        <v>19.64</v>
      </c>
      <c r="D6" s="8"/>
      <c r="E6" s="1"/>
      <c r="F6" s="17"/>
      <c r="G6" s="28">
        <f>H4-H5</f>
        <v>19.64</v>
      </c>
      <c r="H6" s="8"/>
      <c r="I6" s="1"/>
    </row>
    <row r="7" spans="1:9" x14ac:dyDescent="0.2">
      <c r="A7" s="17" t="s">
        <v>4</v>
      </c>
      <c r="B7" s="17"/>
      <c r="C7" s="52"/>
      <c r="D7" s="8"/>
      <c r="E7" s="1"/>
      <c r="F7" s="17"/>
      <c r="G7" s="90">
        <f>Jaargrens!G7/12</f>
        <v>22.666666666666668</v>
      </c>
      <c r="H7" s="8"/>
      <c r="I7" s="1"/>
    </row>
    <row r="8" spans="1:9" x14ac:dyDescent="0.2">
      <c r="A8" s="73" t="s">
        <v>22</v>
      </c>
      <c r="B8" s="29">
        <f>C7*C6</f>
        <v>0</v>
      </c>
      <c r="C8" s="7"/>
      <c r="D8" s="8"/>
      <c r="E8" s="1"/>
      <c r="F8" s="29">
        <f>G7*G6</f>
        <v>445.17333333333335</v>
      </c>
      <c r="G8" s="7"/>
      <c r="H8" s="8"/>
      <c r="I8" s="1"/>
    </row>
    <row r="9" spans="1:9" x14ac:dyDescent="0.2">
      <c r="A9" s="17" t="s">
        <v>24</v>
      </c>
      <c r="B9" s="2"/>
      <c r="C9" s="52"/>
      <c r="D9" s="8"/>
      <c r="E9" s="1"/>
      <c r="F9" s="2"/>
      <c r="G9" s="90">
        <f>Jaargrens!G9/12</f>
        <v>5.5</v>
      </c>
      <c r="H9" s="8"/>
      <c r="I9" s="1"/>
    </row>
    <row r="10" spans="1:9" ht="13.5" thickBot="1" x14ac:dyDescent="0.25">
      <c r="A10" s="73" t="s">
        <v>23</v>
      </c>
      <c r="B10" s="29">
        <f>C9*C6</f>
        <v>0</v>
      </c>
      <c r="C10" s="7"/>
      <c r="D10" s="8"/>
      <c r="E10" s="1"/>
      <c r="F10" s="29">
        <f>G9*G6</f>
        <v>108.02000000000001</v>
      </c>
      <c r="G10" s="7"/>
      <c r="H10" s="8"/>
      <c r="I10" s="1"/>
    </row>
    <row r="11" spans="1:9" ht="13.5" thickBot="1" x14ac:dyDescent="0.25">
      <c r="A11" s="74" t="s">
        <v>25</v>
      </c>
      <c r="B11" s="30">
        <f>IFERROR(B8/C3, 0)</f>
        <v>0</v>
      </c>
      <c r="C11" s="10"/>
      <c r="D11" s="11"/>
      <c r="E11" s="1"/>
      <c r="F11" s="32">
        <f>F8/G3</f>
        <v>5.2373333333333338</v>
      </c>
      <c r="G11" s="10"/>
      <c r="H11" s="11"/>
      <c r="I11" s="1"/>
    </row>
    <row r="12" spans="1:9" ht="13.5" thickBot="1" x14ac:dyDescent="0.25">
      <c r="A12" s="75" t="s">
        <v>26</v>
      </c>
      <c r="B12" s="30">
        <f>IFERROR(B10/C3, 0)</f>
        <v>0</v>
      </c>
      <c r="C12" s="14"/>
      <c r="D12" s="61"/>
      <c r="E12" s="1"/>
      <c r="F12" s="32">
        <f>F10/G3</f>
        <v>1.2708235294117649</v>
      </c>
      <c r="G12" s="14"/>
      <c r="H12" s="61"/>
      <c r="I12" s="1"/>
    </row>
    <row r="13" spans="1:9" x14ac:dyDescent="0.2">
      <c r="A13" s="17" t="str">
        <f>Jaargrens!A13</f>
        <v>Gemiddelde horecaverbruik per bezoek (PAS2023 gemiddelde)</v>
      </c>
      <c r="B13" s="2"/>
      <c r="C13" s="7"/>
      <c r="D13" s="60">
        <f>Jaargrens!D13</f>
        <v>11.76</v>
      </c>
      <c r="E13" s="1"/>
      <c r="F13" s="2"/>
      <c r="G13" s="7"/>
      <c r="H13" s="60">
        <f>Jaargrens!H13</f>
        <v>11.76</v>
      </c>
      <c r="I13" s="1"/>
    </row>
    <row r="14" spans="1:9" x14ac:dyDescent="0.2">
      <c r="A14" s="17" t="str">
        <f>Jaargrens!A14</f>
        <v>Toegestane korting (vastgesteld op 0%)</v>
      </c>
      <c r="B14" s="2"/>
      <c r="C14" s="7"/>
      <c r="D14" s="60">
        <f>D13*E14</f>
        <v>0</v>
      </c>
      <c r="E14" s="9">
        <f>Jaargrens!E14</f>
        <v>0</v>
      </c>
      <c r="F14" s="2"/>
      <c r="G14" s="7"/>
      <c r="H14" s="60">
        <f>H13*I14</f>
        <v>0</v>
      </c>
      <c r="I14" s="9">
        <f>E14</f>
        <v>0</v>
      </c>
    </row>
    <row r="15" spans="1:9" x14ac:dyDescent="0.2">
      <c r="A15" s="17" t="str">
        <f>Jaargrens!A15</f>
        <v>Gemiddelde horecaverbuik minus toegestane korting (PAS2023 gemiddelde)</v>
      </c>
      <c r="B15" s="17"/>
      <c r="C15" s="28">
        <f>D13-D14</f>
        <v>11.76</v>
      </c>
      <c r="D15" s="8"/>
      <c r="E15" s="1"/>
      <c r="F15" s="17"/>
      <c r="G15" s="28">
        <f>H13-H14</f>
        <v>11.76</v>
      </c>
      <c r="H15" s="8"/>
      <c r="I15" s="1"/>
    </row>
    <row r="16" spans="1:9" x14ac:dyDescent="0.2">
      <c r="A16" s="17" t="s">
        <v>21</v>
      </c>
      <c r="B16" s="17"/>
      <c r="C16" s="28">
        <f>D13*D16</f>
        <v>0</v>
      </c>
      <c r="D16" s="51"/>
      <c r="E16" s="1"/>
      <c r="F16" s="17"/>
      <c r="G16" s="28">
        <f>H13*H16</f>
        <v>10.231199999999999</v>
      </c>
      <c r="H16" s="86">
        <f>Jaargrens!H16</f>
        <v>0.87</v>
      </c>
      <c r="I16" s="1"/>
    </row>
    <row r="17" spans="1:9" ht="13.5" thickBot="1" x14ac:dyDescent="0.25">
      <c r="A17" s="17" t="s">
        <v>10</v>
      </c>
      <c r="B17" s="17"/>
      <c r="C17" s="31">
        <f>IF((C15-C16)&lt;0,0,C15-C16)</f>
        <v>11.76</v>
      </c>
      <c r="D17" s="8"/>
      <c r="E17" s="1"/>
      <c r="F17" s="17"/>
      <c r="G17" s="31">
        <f>IF((G15-G16)&lt;0,0,G15-G16)</f>
        <v>1.5288000000000004</v>
      </c>
      <c r="H17" s="8"/>
      <c r="I17" s="1"/>
    </row>
    <row r="18" spans="1:9" ht="13.5" thickBot="1" x14ac:dyDescent="0.25">
      <c r="A18" s="76" t="s">
        <v>13</v>
      </c>
      <c r="B18" s="32">
        <f>IFERROR((C7*C17)/C3, 0)</f>
        <v>0</v>
      </c>
      <c r="C18" s="10"/>
      <c r="D18" s="11"/>
      <c r="E18" s="1"/>
      <c r="F18" s="32">
        <f>G7*G17/G3</f>
        <v>0.40768000000000015</v>
      </c>
      <c r="G18" s="10"/>
      <c r="H18" s="11"/>
      <c r="I18" s="1"/>
    </row>
    <row r="19" spans="1:9" ht="13.5" thickBot="1" x14ac:dyDescent="0.25">
      <c r="A19" s="77" t="s">
        <v>7</v>
      </c>
      <c r="B19" s="33">
        <f>B11+B12+B18</f>
        <v>0</v>
      </c>
      <c r="C19" s="96">
        <f>B19/B34</f>
        <v>0</v>
      </c>
      <c r="D19" s="62"/>
      <c r="E19" s="1"/>
      <c r="F19" s="33">
        <f>F11+F12+F18</f>
        <v>6.915836862745099</v>
      </c>
      <c r="G19" s="99">
        <f>F19/F34</f>
        <v>3.2932556489262375E-2</v>
      </c>
      <c r="H19" s="62"/>
      <c r="I19" s="1"/>
    </row>
    <row r="20" spans="1:9" ht="13.5" thickBot="1" x14ac:dyDescent="0.25">
      <c r="A20" s="78" t="s">
        <v>47</v>
      </c>
      <c r="B20" s="34">
        <v>42</v>
      </c>
      <c r="C20" s="22"/>
      <c r="D20" s="64"/>
      <c r="E20" s="5" t="s">
        <v>9</v>
      </c>
      <c r="F20" s="63">
        <f>B20</f>
        <v>42</v>
      </c>
      <c r="G20" s="22"/>
      <c r="H20" s="64"/>
      <c r="I20" s="5" t="s">
        <v>9</v>
      </c>
    </row>
    <row r="21" spans="1:9" ht="13.5" thickBot="1" x14ac:dyDescent="0.25">
      <c r="A21" s="17"/>
      <c r="B21" s="3"/>
      <c r="C21" s="7"/>
      <c r="D21" s="8"/>
      <c r="E21" s="1"/>
      <c r="F21" s="2"/>
      <c r="G21" s="7"/>
      <c r="H21" s="8"/>
      <c r="I21" s="1"/>
    </row>
    <row r="22" spans="1:9" x14ac:dyDescent="0.2">
      <c r="A22" s="79" t="s">
        <v>16</v>
      </c>
      <c r="B22" s="24"/>
      <c r="C22" s="50"/>
      <c r="D22" s="59"/>
      <c r="E22" s="4"/>
      <c r="F22" s="24"/>
      <c r="G22" s="87">
        <f>Jaargrens!G22</f>
        <v>34.92</v>
      </c>
      <c r="H22" s="59"/>
      <c r="I22" s="4"/>
    </row>
    <row r="23" spans="1:9" x14ac:dyDescent="0.2">
      <c r="A23" s="80" t="s">
        <v>0</v>
      </c>
      <c r="B23" s="2"/>
      <c r="C23" s="52"/>
      <c r="D23" s="8"/>
      <c r="E23" s="4"/>
      <c r="F23" s="2"/>
      <c r="G23" s="90">
        <f>Jaargrens!G23/12</f>
        <v>41.416666666666664</v>
      </c>
      <c r="H23" s="8"/>
      <c r="I23" s="4"/>
    </row>
    <row r="24" spans="1:9" x14ac:dyDescent="0.2">
      <c r="A24" s="81" t="s">
        <v>14</v>
      </c>
      <c r="B24" s="35">
        <f>IFERROR((C22*C23)/C3, 0)</f>
        <v>0</v>
      </c>
      <c r="C24" s="97">
        <f>B24/B34</f>
        <v>0</v>
      </c>
      <c r="D24" s="62"/>
      <c r="E24" s="4"/>
      <c r="F24" s="35">
        <f>(G22*G23)/G3</f>
        <v>17.01494117647059</v>
      </c>
      <c r="G24" s="100">
        <f>F24/F34</f>
        <v>8.1023529411764716E-2</v>
      </c>
      <c r="H24" s="62"/>
      <c r="I24" s="4"/>
    </row>
    <row r="25" spans="1:9" ht="13.5" thickBot="1" x14ac:dyDescent="0.25">
      <c r="A25" s="78" t="s">
        <v>48</v>
      </c>
      <c r="B25" s="34">
        <v>63</v>
      </c>
      <c r="C25" s="22"/>
      <c r="D25" s="64"/>
      <c r="E25" s="1" t="str">
        <f>E20</f>
        <v>MAANDGRENS</v>
      </c>
      <c r="F25" s="63">
        <f>B25</f>
        <v>63</v>
      </c>
      <c r="G25" s="22"/>
      <c r="H25" s="64"/>
      <c r="I25" s="1" t="str">
        <f>I20</f>
        <v>MAANDGRENS</v>
      </c>
    </row>
    <row r="26" spans="1:9" x14ac:dyDescent="0.2">
      <c r="A26" s="82"/>
      <c r="B26" s="13"/>
      <c r="C26" s="12"/>
      <c r="D26" s="66"/>
      <c r="E26" s="1"/>
      <c r="F26" s="65"/>
      <c r="G26" s="12"/>
      <c r="H26" s="66"/>
      <c r="I26" s="1"/>
    </row>
    <row r="27" spans="1:9" x14ac:dyDescent="0.2">
      <c r="A27" s="42" t="s">
        <v>32</v>
      </c>
      <c r="B27" s="36">
        <f>B19+B24</f>
        <v>0</v>
      </c>
      <c r="C27" s="19"/>
      <c r="D27" s="20"/>
      <c r="E27" s="4"/>
      <c r="F27" s="44">
        <f>F19+F24</f>
        <v>23.930778039215689</v>
      </c>
      <c r="G27" s="19"/>
      <c r="H27" s="20"/>
      <c r="I27" s="4"/>
    </row>
    <row r="28" spans="1:9" x14ac:dyDescent="0.2">
      <c r="A28" s="17"/>
      <c r="B28" s="6"/>
      <c r="C28" s="7"/>
      <c r="D28" s="8"/>
      <c r="E28" s="1"/>
      <c r="F28" s="67"/>
      <c r="G28" s="7"/>
      <c r="H28" s="8"/>
      <c r="I28" s="1"/>
    </row>
    <row r="29" spans="1:9" x14ac:dyDescent="0.2">
      <c r="A29" s="47" t="s">
        <v>1</v>
      </c>
      <c r="B29" s="49"/>
      <c r="C29" s="25"/>
      <c r="D29" s="26"/>
      <c r="E29" s="1"/>
      <c r="F29" s="88">
        <f>Jaargrens!F29/12</f>
        <v>752.67333333333329</v>
      </c>
      <c r="G29" s="25"/>
      <c r="H29" s="26"/>
      <c r="I29" s="1"/>
    </row>
    <row r="30" spans="1:9" x14ac:dyDescent="0.2">
      <c r="A30" s="43" t="s">
        <v>15</v>
      </c>
      <c r="B30" s="48">
        <f>IFERROR(B29/C3, 0)</f>
        <v>0</v>
      </c>
      <c r="C30" s="96">
        <f>B30/B34</f>
        <v>0</v>
      </c>
      <c r="D30" s="18"/>
      <c r="E30" s="1"/>
      <c r="F30" s="53">
        <f>F29/G3</f>
        <v>8.8549803921568628</v>
      </c>
      <c r="G30" s="96">
        <f>F30/F34</f>
        <v>4.2166573295985062E-2</v>
      </c>
      <c r="H30" s="18"/>
      <c r="I30" s="1"/>
    </row>
    <row r="31" spans="1:9" x14ac:dyDescent="0.2">
      <c r="A31" s="82" t="s">
        <v>49</v>
      </c>
      <c r="B31" s="37">
        <v>105</v>
      </c>
      <c r="C31" s="12"/>
      <c r="D31" s="66"/>
      <c r="E31" s="1" t="str">
        <f>E20</f>
        <v>MAANDGRENS</v>
      </c>
      <c r="F31" s="68">
        <f>B31</f>
        <v>105</v>
      </c>
      <c r="G31" s="12"/>
      <c r="H31" s="66"/>
      <c r="I31" s="1" t="str">
        <f>I20</f>
        <v>MAANDGRENS</v>
      </c>
    </row>
    <row r="32" spans="1:9" x14ac:dyDescent="0.2">
      <c r="A32" s="17"/>
      <c r="B32" s="6"/>
      <c r="C32" s="7"/>
      <c r="D32" s="8"/>
      <c r="E32" s="1"/>
      <c r="F32" s="67"/>
      <c r="G32" s="7"/>
      <c r="H32" s="8"/>
      <c r="I32" s="1"/>
    </row>
    <row r="33" spans="1:9" x14ac:dyDescent="0.2">
      <c r="A33" s="21" t="s">
        <v>34</v>
      </c>
      <c r="B33" s="44">
        <f>B27+B30</f>
        <v>0</v>
      </c>
      <c r="C33" s="98">
        <f>B33/B34</f>
        <v>0</v>
      </c>
      <c r="D33" s="85"/>
      <c r="E33" s="1"/>
      <c r="F33" s="44">
        <f>F27+F30</f>
        <v>32.78575843137255</v>
      </c>
      <c r="G33" s="98">
        <f>F33/F34</f>
        <v>0.15612265919701215</v>
      </c>
      <c r="H33" s="85"/>
      <c r="I33" s="1"/>
    </row>
    <row r="34" spans="1:9" x14ac:dyDescent="0.2">
      <c r="A34" s="83" t="s">
        <v>50</v>
      </c>
      <c r="B34" s="84">
        <f>B20+B25+B31</f>
        <v>210</v>
      </c>
      <c r="C34" s="70"/>
      <c r="D34" s="71"/>
      <c r="E34" s="1" t="str">
        <f>E20</f>
        <v>MAANDGRENS</v>
      </c>
      <c r="F34" s="69">
        <f>F20+F25+F31</f>
        <v>210</v>
      </c>
      <c r="G34" s="70"/>
      <c r="H34" s="71"/>
      <c r="I34" s="1" t="str">
        <f>I20</f>
        <v>MAANDGRENS</v>
      </c>
    </row>
    <row r="36" spans="1:9" x14ac:dyDescent="0.2">
      <c r="A36" s="95"/>
      <c r="B36" s="95"/>
      <c r="C36" s="95"/>
      <c r="D36" s="95"/>
      <c r="E36" s="27"/>
      <c r="F36" s="27"/>
      <c r="G36" s="27"/>
      <c r="H36" s="27"/>
    </row>
    <row r="37" spans="1:9" x14ac:dyDescent="0.2">
      <c r="A37" s="40" t="s">
        <v>18</v>
      </c>
      <c r="B37" s="27"/>
      <c r="C37" s="91"/>
      <c r="D37" s="27"/>
      <c r="E37" s="27"/>
      <c r="F37" s="27"/>
      <c r="G37" s="27"/>
      <c r="H37" s="27"/>
    </row>
    <row r="38" spans="1:9" ht="48" x14ac:dyDescent="0.2">
      <c r="A38" s="41" t="s">
        <v>20</v>
      </c>
      <c r="B38" s="27"/>
      <c r="C38" s="27"/>
      <c r="D38" s="27"/>
      <c r="E38" s="27"/>
      <c r="F38" s="27"/>
      <c r="G38" s="27"/>
      <c r="H38" s="27"/>
    </row>
    <row r="39" spans="1:9" x14ac:dyDescent="0.2">
      <c r="A39" s="27"/>
      <c r="B39" s="27"/>
      <c r="C39" s="27"/>
      <c r="D39" s="27"/>
      <c r="E39" s="27"/>
      <c r="F39" s="27"/>
      <c r="G39" s="27"/>
      <c r="H39" s="27"/>
    </row>
    <row r="40" spans="1:9" x14ac:dyDescent="0.2">
      <c r="A40" s="27"/>
      <c r="B40" s="27"/>
      <c r="C40" s="27"/>
      <c r="D40" s="27"/>
      <c r="E40" s="27"/>
      <c r="F40" s="27"/>
      <c r="G40" s="27"/>
      <c r="H40" s="27"/>
    </row>
  </sheetData>
  <mergeCells count="3">
    <mergeCell ref="B1:D1"/>
    <mergeCell ref="F1:H1"/>
    <mergeCell ref="A36:D36"/>
  </mergeCells>
  <pageMargins left="0.75" right="0.75" top="1" bottom="1" header="0.5" footer="0.5"/>
  <pageSetup paperSize="9" scale="80" orientation="landscape" r:id="rId1"/>
  <headerFooter alignWithMargins="0">
    <oddHeader>&amp;RBelastingconvenant 2009
Forfaitaire regeling vrijwilligers
&amp;A</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2</vt:i4>
      </vt:variant>
    </vt:vector>
  </HeadingPairs>
  <TitlesOfParts>
    <vt:vector size="2" baseType="lpstr">
      <vt:lpstr>Jaargrens</vt:lpstr>
      <vt:lpstr>Maandgrens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Toine Tax</dc:creator>
  <cp:lastModifiedBy>Arne Dee</cp:lastModifiedBy>
  <cp:lastPrinted>2009-01-28T09:07:36Z</cp:lastPrinted>
  <dcterms:created xsi:type="dcterms:W3CDTF">2008-10-20T07:37:20Z</dcterms:created>
  <dcterms:modified xsi:type="dcterms:W3CDTF">2024-12-19T16:58:20Z</dcterms:modified>
</cp:coreProperties>
</file>