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S\VNPF 2026 thuis werk\VNPF PAS-PFIC\"/>
    </mc:Choice>
  </mc:AlternateContent>
  <xr:revisionPtr revIDLastSave="0" documentId="13_ncr:1_{375706BE-DF2F-40D6-ABE8-C7EC2AC3F81C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jabloon" sheetId="9" r:id="rId1"/>
    <sheet name="Jaargrens" sheetId="7" r:id="rId2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7" l="1"/>
  <c r="D18" i="9"/>
  <c r="D15" i="9"/>
  <c r="S12" i="9"/>
  <c r="S10" i="9"/>
  <c r="W22" i="9"/>
  <c r="W21" i="9"/>
  <c r="W20" i="9"/>
  <c r="W13" i="9"/>
  <c r="W12" i="9"/>
  <c r="W10" i="9"/>
  <c r="W8" i="9"/>
  <c r="W6" i="9"/>
  <c r="W5" i="9"/>
  <c r="S22" i="9"/>
  <c r="S21" i="9"/>
  <c r="S20" i="9"/>
  <c r="S13" i="9"/>
  <c r="S8" i="9"/>
  <c r="S6" i="9"/>
  <c r="S5" i="9"/>
  <c r="D24" i="9"/>
  <c r="I24" i="7"/>
  <c r="F24" i="7"/>
  <c r="C24" i="7"/>
  <c r="L32" i="7"/>
  <c r="L18" i="7"/>
  <c r="C18" i="7"/>
  <c r="D28" i="9"/>
  <c r="L24" i="7"/>
  <c r="AD32" i="9"/>
  <c r="C23" i="7"/>
  <c r="L28" i="7"/>
  <c r="I28" i="7"/>
  <c r="F28" i="7"/>
  <c r="L27" i="7"/>
  <c r="D27" i="9"/>
  <c r="I27" i="7"/>
  <c r="F27" i="7"/>
  <c r="C27" i="7"/>
  <c r="C28" i="7"/>
  <c r="C13" i="7"/>
  <c r="AH23" i="9"/>
  <c r="AG11" i="9"/>
  <c r="AH12" i="9"/>
  <c r="AH14" i="9"/>
  <c r="AH13" i="9"/>
  <c r="AH15" i="9"/>
  <c r="AG4" i="9"/>
  <c r="AH5" i="9"/>
  <c r="AH9" i="9"/>
  <c r="C4" i="9"/>
  <c r="D5" i="9"/>
  <c r="B4" i="7"/>
  <c r="C5" i="7"/>
  <c r="C9" i="7"/>
  <c r="K4" i="7"/>
  <c r="L5" i="7"/>
  <c r="H4" i="7"/>
  <c r="I5" i="7"/>
  <c r="E4" i="7"/>
  <c r="F5" i="7"/>
  <c r="K11" i="7"/>
  <c r="L12" i="7"/>
  <c r="H11" i="7"/>
  <c r="I12" i="7"/>
  <c r="E11" i="7"/>
  <c r="F12" i="7"/>
  <c r="B11" i="7"/>
  <c r="C12" i="7"/>
  <c r="C11" i="9"/>
  <c r="D12" i="9"/>
  <c r="L13" i="7"/>
  <c r="I13" i="7"/>
  <c r="F13" i="7"/>
  <c r="D22" i="9"/>
  <c r="D21" i="9"/>
  <c r="D20" i="9"/>
  <c r="A2" i="7"/>
  <c r="L15" i="7"/>
  <c r="I15" i="7"/>
  <c r="F15" i="7"/>
  <c r="C15" i="7"/>
  <c r="L23" i="7"/>
  <c r="I23" i="7"/>
  <c r="F23" i="7"/>
  <c r="D23" i="9"/>
  <c r="F23" i="9"/>
  <c r="L14" i="7"/>
  <c r="L16" i="7"/>
  <c r="F14" i="7"/>
  <c r="F16" i="7"/>
  <c r="F7" i="7"/>
  <c r="F9" i="7"/>
  <c r="C14" i="7"/>
  <c r="C16" i="7"/>
  <c r="D13" i="9"/>
  <c r="D14" i="9"/>
  <c r="D16" i="9"/>
  <c r="L9" i="7"/>
  <c r="L7" i="7"/>
  <c r="I14" i="7"/>
  <c r="I16" i="7"/>
  <c r="AH16" i="9"/>
  <c r="AH7" i="9"/>
  <c r="I9" i="7"/>
  <c r="I7" i="7"/>
  <c r="D9" i="9"/>
  <c r="D7" i="9"/>
  <c r="C7" i="7"/>
  <c r="C17" i="7"/>
  <c r="C31" i="7"/>
  <c r="F17" i="7"/>
  <c r="F31" i="7"/>
  <c r="L17" i="7"/>
  <c r="L31" i="7"/>
  <c r="I17" i="7"/>
  <c r="I31" i="7"/>
  <c r="AH17" i="9"/>
  <c r="D17" i="9"/>
  <c r="F17" i="9"/>
  <c r="D31" i="9"/>
  <c r="I18" i="7"/>
  <c r="F27" i="9"/>
  <c r="I32" i="7"/>
  <c r="F31" i="9"/>
  <c r="C32" i="7"/>
  <c r="F32" i="7"/>
  <c r="O13" i="7"/>
  <c r="O21" i="7"/>
  <c r="O6" i="7"/>
  <c r="O20" i="7"/>
  <c r="O10" i="7"/>
  <c r="O8" i="7"/>
  <c r="O22" i="7"/>
  <c r="E3" i="9"/>
  <c r="E10" i="9"/>
  <c r="E5" i="9"/>
  <c r="E12" i="9"/>
  <c r="E22" i="9"/>
  <c r="E6" i="9"/>
  <c r="E13" i="9"/>
  <c r="E8" i="9"/>
  <c r="E21" i="9"/>
  <c r="E20" i="9"/>
</calcChain>
</file>

<file path=xl/sharedStrings.xml><?xml version="1.0" encoding="utf-8"?>
<sst xmlns="http://schemas.openxmlformats.org/spreadsheetml/2006/main" count="195" uniqueCount="48">
  <si>
    <t>Poppodium - klein</t>
  </si>
  <si>
    <t>Poppodium - middel</t>
  </si>
  <si>
    <t>Poppodium - groot</t>
  </si>
  <si>
    <t>Poppodium - totaal</t>
  </si>
  <si>
    <t>Eigen bijdrage</t>
  </si>
  <si>
    <t>Aantal vrijwilligers</t>
  </si>
  <si>
    <t>Aantal bezoeken per vrijwilliger per jaar</t>
  </si>
  <si>
    <t>Aantal introducees per vrijwilliger per jaar</t>
  </si>
  <si>
    <t>Verstrekking entree per vrijwilliger per jaar (1)</t>
  </si>
  <si>
    <t>Verstrekking introducee per vrijwilliger per jaar (2)</t>
  </si>
  <si>
    <t>Verstrekking horeca per vrijwilliger per jaar (3)</t>
  </si>
  <si>
    <t>Verstrekking horeca per vrijwilliger per bezoek</t>
  </si>
  <si>
    <t>Maximum toegestane verstrekking per jaar</t>
  </si>
  <si>
    <t>(i)</t>
  </si>
  <si>
    <t>(ii)</t>
  </si>
  <si>
    <t>(iii)</t>
  </si>
  <si>
    <t>Gemiddelde totale verstrekking per vrijwilliger per jaar</t>
  </si>
  <si>
    <t>(i)+(ii)+(iii)</t>
  </si>
  <si>
    <t>50% van JAARGRENS</t>
  </si>
  <si>
    <t>Poppodium: PAS-gemiddelde</t>
  </si>
  <si>
    <t>Toegestane korting</t>
  </si>
  <si>
    <r>
      <t xml:space="preserve">Horecaverbruik per persoon </t>
    </r>
    <r>
      <rPr>
        <i/>
        <sz val="8"/>
        <rFont val="Arial"/>
        <family val="2"/>
      </rPr>
      <t>minus toegestane korting</t>
    </r>
  </si>
  <si>
    <r>
      <t xml:space="preserve">Gemiddelde toegangsprijs </t>
    </r>
    <r>
      <rPr>
        <i/>
        <sz val="8"/>
        <rFont val="Arial"/>
        <family val="2"/>
      </rPr>
      <t>minus toegestane korting</t>
    </r>
  </si>
  <si>
    <t>Toegestane korting:</t>
  </si>
  <si>
    <t>Maximum toegestane overige verstrekkingen per vrijwilliger per jaar</t>
  </si>
  <si>
    <t>Overige verstrekkingen per vrijwilliger per jaar</t>
  </si>
  <si>
    <t>Totaal alle verstrekkingen en vergoedingen per vrijwilliger per jaar</t>
  </si>
  <si>
    <t>Maximum toegestaan totaal per vrijwilliger per jaar</t>
  </si>
  <si>
    <t>100% JAARGRENS</t>
  </si>
  <si>
    <t>(a)</t>
  </si>
  <si>
    <t>(b)</t>
  </si>
  <si>
    <t>(c )</t>
  </si>
  <si>
    <t>(a+b+c)</t>
  </si>
  <si>
    <t>van JAARGRENS</t>
  </si>
  <si>
    <t>Vrijwilligersvergoeding betaalde diensten</t>
  </si>
  <si>
    <r>
      <t xml:space="preserve">Vergoeding </t>
    </r>
    <r>
      <rPr>
        <i/>
        <sz val="10"/>
        <color indexed="8"/>
        <rFont val="Arial"/>
        <family val="2"/>
      </rPr>
      <t xml:space="preserve">betaalde </t>
    </r>
    <r>
      <rPr>
        <sz val="10"/>
        <color indexed="8"/>
        <rFont val="Arial"/>
        <family val="2"/>
      </rPr>
      <t>diensten per vrijwilliger per jaar (4)</t>
    </r>
  </si>
  <si>
    <t>Maximum toegestane vergoeding betaalde diensten per vrijwilliger per jaar</t>
  </si>
  <si>
    <r>
      <t xml:space="preserve">Aantal </t>
    </r>
    <r>
      <rPr>
        <i/>
        <sz val="10"/>
        <color indexed="8"/>
        <rFont val="Arial"/>
        <family val="2"/>
      </rPr>
      <t>betaalde</t>
    </r>
    <r>
      <rPr>
        <sz val="10"/>
        <color indexed="8"/>
        <rFont val="Arial"/>
        <family val="2"/>
      </rPr>
      <t xml:space="preserve"> diensten per jaar</t>
    </r>
  </si>
  <si>
    <t>Horecaverbruik per persoon (incl btw)</t>
  </si>
  <si>
    <t>PAS2019</t>
  </si>
  <si>
    <t>Gemiddelde entreeprijs (incl btw)</t>
  </si>
  <si>
    <t>20% van JAARGRENS</t>
  </si>
  <si>
    <t>30% van JAARGRENS</t>
  </si>
  <si>
    <t>PAS2023</t>
  </si>
  <si>
    <r>
      <t xml:space="preserve">N.B. alleen gele velden zelf invullen, de rest gaat automatisch --&gt; </t>
    </r>
    <r>
      <rPr>
        <sz val="10"/>
        <rFont val="Arial"/>
        <family val="2"/>
      </rPr>
      <t>Alle gele velden zijn parametervelden. De waarden daarin kun je veranderen en het tabblad rekent dan met die nieuwe waarde alles verder uit.</t>
    </r>
  </si>
  <si>
    <t>Forfaitaire regeling vrijwilligers 2026</t>
  </si>
  <si>
    <t>PAS2022</t>
  </si>
  <si>
    <t>PAS2024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</si>
</sst>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€&quot;\ #,##0;[Red]&quot;€&quot;\ \-#,##0"/>
    <numFmt numFmtId="8" formatCode="&quot;€&quot;\ #,##0.00;[Red]&quot;€&quot;\ \-#,##0.00"/>
    <numFmt numFmtId="164" formatCode="&quot;€&quot;\ #,##0.00_-;[Red]&quot;€&quot;\ #,##0.00\-"/>
    <numFmt numFmtId="165" formatCode="#,##0.00_ ;[Red]\-#,##0.00\ "/>
    <numFmt numFmtId="166" formatCode="#,##0.0_ ;[Red]\-#,##0.0\ "/>
    <numFmt numFmtId="167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2A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5" fillId="0" borderId="0" xfId="0" applyFont="1"/>
    <xf numFmtId="164" fontId="1" fillId="0" borderId="0" xfId="0" applyNumberFormat="1" applyFont="1"/>
    <xf numFmtId="0" fontId="4" fillId="0" borderId="0" xfId="0" applyFont="1"/>
    <xf numFmtId="164" fontId="4" fillId="0" borderId="0" xfId="0" applyNumberFormat="1" applyFont="1"/>
    <xf numFmtId="164" fontId="1" fillId="0" borderId="3" xfId="0" applyNumberFormat="1" applyFont="1" applyBorder="1"/>
    <xf numFmtId="0" fontId="4" fillId="0" borderId="6" xfId="0" applyFont="1" applyBorder="1" applyAlignment="1">
      <alignment horizontal="right"/>
    </xf>
    <xf numFmtId="9" fontId="0" fillId="0" borderId="2" xfId="0" applyNumberFormat="1" applyBorder="1"/>
    <xf numFmtId="164" fontId="1" fillId="0" borderId="8" xfId="0" applyNumberFormat="1" applyFont="1" applyBorder="1"/>
    <xf numFmtId="0" fontId="0" fillId="0" borderId="9" xfId="0" applyBorder="1"/>
    <xf numFmtId="164" fontId="1" fillId="0" borderId="6" xfId="0" applyNumberFormat="1" applyFont="1" applyBorder="1"/>
    <xf numFmtId="0" fontId="8" fillId="0" borderId="10" xfId="0" applyFont="1" applyBorder="1" applyAlignment="1">
      <alignment horizontal="left"/>
    </xf>
    <xf numFmtId="0" fontId="5" fillId="0" borderId="4" xfId="0" quotePrefix="1" applyFont="1" applyBorder="1"/>
    <xf numFmtId="0" fontId="5" fillId="0" borderId="1" xfId="0" quotePrefix="1" applyFont="1" applyBorder="1"/>
    <xf numFmtId="0" fontId="5" fillId="0" borderId="7" xfId="0" quotePrefix="1" applyFont="1" applyBorder="1"/>
    <xf numFmtId="0" fontId="9" fillId="0" borderId="3" xfId="0" applyFont="1" applyBorder="1" applyAlignment="1">
      <alignment horizontal="left"/>
    </xf>
    <xf numFmtId="164" fontId="1" fillId="2" borderId="3" xfId="0" applyNumberFormat="1" applyFont="1" applyFill="1" applyBorder="1"/>
    <xf numFmtId="164" fontId="1" fillId="2" borderId="8" xfId="0" applyNumberFormat="1" applyFont="1" applyFill="1" applyBorder="1"/>
    <xf numFmtId="6" fontId="5" fillId="0" borderId="3" xfId="0" applyNumberFormat="1" applyFont="1" applyBorder="1"/>
    <xf numFmtId="0" fontId="5" fillId="0" borderId="6" xfId="0" quotePrefix="1" applyFont="1" applyBorder="1"/>
    <xf numFmtId="165" fontId="0" fillId="0" borderId="0" xfId="0" applyNumberFormat="1"/>
    <xf numFmtId="0" fontId="5" fillId="0" borderId="0" xfId="0" quotePrefix="1" applyFont="1"/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/>
    <xf numFmtId="0" fontId="4" fillId="0" borderId="12" xfId="0" applyFont="1" applyBorder="1"/>
    <xf numFmtId="0" fontId="4" fillId="0" borderId="12" xfId="0" applyFont="1" applyBorder="1" applyAlignment="1">
      <alignment horizontal="left"/>
    </xf>
    <xf numFmtId="0" fontId="4" fillId="0" borderId="12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6" fillId="0" borderId="12" xfId="0" applyFont="1" applyBorder="1"/>
    <xf numFmtId="0" fontId="8" fillId="0" borderId="12" xfId="0" applyFont="1" applyBorder="1"/>
    <xf numFmtId="164" fontId="4" fillId="0" borderId="3" xfId="0" applyNumberFormat="1" applyFont="1" applyBorder="1"/>
    <xf numFmtId="166" fontId="0" fillId="0" borderId="0" xfId="0" applyNumberFormat="1"/>
    <xf numFmtId="0" fontId="10" fillId="0" borderId="4" xfId="0" applyFont="1" applyBorder="1"/>
    <xf numFmtId="0" fontId="10" fillId="0" borderId="1" xfId="0" applyFont="1" applyBorder="1"/>
    <xf numFmtId="164" fontId="12" fillId="0" borderId="3" xfId="0" applyNumberFormat="1" applyFont="1" applyBorder="1"/>
    <xf numFmtId="0" fontId="11" fillId="0" borderId="3" xfId="0" quotePrefix="1" applyFont="1" applyBorder="1"/>
    <xf numFmtId="0" fontId="11" fillId="0" borderId="4" xfId="0" quotePrefix="1" applyFont="1" applyBorder="1"/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1" xfId="0" quotePrefix="1" applyFont="1" applyBorder="1"/>
    <xf numFmtId="0" fontId="9" fillId="0" borderId="0" xfId="0" applyFont="1" applyAlignment="1">
      <alignment horizontal="left"/>
    </xf>
    <xf numFmtId="6" fontId="5" fillId="0" borderId="0" xfId="0" applyNumberFormat="1" applyFont="1"/>
    <xf numFmtId="0" fontId="6" fillId="0" borderId="10" xfId="0" applyFont="1" applyBorder="1"/>
    <xf numFmtId="164" fontId="1" fillId="0" borderId="5" xfId="0" applyNumberFormat="1" applyFont="1" applyBorder="1"/>
    <xf numFmtId="0" fontId="4" fillId="0" borderId="10" xfId="0" applyFont="1" applyBorder="1"/>
    <xf numFmtId="8" fontId="1" fillId="0" borderId="7" xfId="0" applyNumberFormat="1" applyFont="1" applyBorder="1"/>
    <xf numFmtId="0" fontId="3" fillId="0" borderId="3" xfId="0" applyFont="1" applyBorder="1"/>
    <xf numFmtId="8" fontId="1" fillId="3" borderId="8" xfId="0" applyNumberFormat="1" applyFont="1" applyFill="1" applyBorder="1"/>
    <xf numFmtId="0" fontId="4" fillId="0" borderId="5" xfId="0" applyFont="1" applyBorder="1"/>
    <xf numFmtId="0" fontId="4" fillId="0" borderId="9" xfId="0" applyFont="1" applyBorder="1"/>
    <xf numFmtId="164" fontId="1" fillId="0" borderId="4" xfId="0" applyNumberFormat="1" applyFont="1" applyBorder="1"/>
    <xf numFmtId="164" fontId="1" fillId="0" borderId="7" xfId="0" applyNumberFormat="1" applyFont="1" applyBorder="1"/>
    <xf numFmtId="0" fontId="2" fillId="0" borderId="4" xfId="0" applyFont="1" applyBorder="1"/>
    <xf numFmtId="0" fontId="2" fillId="0" borderId="7" xfId="0" applyFont="1" applyBorder="1"/>
    <xf numFmtId="6" fontId="2" fillId="0" borderId="0" xfId="0" applyNumberFormat="1" applyFont="1"/>
    <xf numFmtId="164" fontId="4" fillId="0" borderId="9" xfId="0" applyNumberFormat="1" applyFont="1" applyBorder="1"/>
    <xf numFmtId="164" fontId="4" fillId="0" borderId="5" xfId="0" applyNumberFormat="1" applyFont="1" applyBorder="1"/>
    <xf numFmtId="0" fontId="9" fillId="0" borderId="13" xfId="0" applyFont="1" applyBorder="1" applyAlignment="1">
      <alignment horizontal="left"/>
    </xf>
    <xf numFmtId="164" fontId="4" fillId="0" borderId="2" xfId="0" applyNumberFormat="1" applyFont="1" applyBorder="1"/>
    <xf numFmtId="6" fontId="5" fillId="0" borderId="9" xfId="0" applyNumberFormat="1" applyFont="1" applyBorder="1"/>
    <xf numFmtId="164" fontId="1" fillId="0" borderId="9" xfId="0" applyNumberFormat="1" applyFont="1" applyBorder="1"/>
    <xf numFmtId="0" fontId="5" fillId="0" borderId="14" xfId="0" quotePrefix="1" applyFont="1" applyBorder="1"/>
    <xf numFmtId="6" fontId="5" fillId="0" borderId="6" xfId="0" applyNumberFormat="1" applyFont="1" applyBorder="1"/>
    <xf numFmtId="9" fontId="2" fillId="0" borderId="7" xfId="0" quotePrefix="1" applyNumberFormat="1" applyFont="1" applyBorder="1" applyAlignment="1">
      <alignment horizontal="center"/>
    </xf>
    <xf numFmtId="8" fontId="1" fillId="0" borderId="0" xfId="0" applyNumberFormat="1" applyFont="1"/>
    <xf numFmtId="0" fontId="6" fillId="0" borderId="10" xfId="0" applyFont="1" applyBorder="1" applyAlignment="1">
      <alignment horizontal="left"/>
    </xf>
    <xf numFmtId="165" fontId="4" fillId="0" borderId="2" xfId="0" applyNumberFormat="1" applyFont="1" applyBorder="1"/>
    <xf numFmtId="165" fontId="0" fillId="0" borderId="2" xfId="0" applyNumberFormat="1" applyBorder="1"/>
    <xf numFmtId="9" fontId="2" fillId="0" borderId="2" xfId="0" applyNumberFormat="1" applyFont="1" applyBorder="1"/>
    <xf numFmtId="9" fontId="2" fillId="0" borderId="4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5" fillId="0" borderId="3" xfId="0" quotePrefix="1" applyFont="1" applyBorder="1"/>
    <xf numFmtId="0" fontId="2" fillId="0" borderId="1" xfId="0" applyFont="1" applyBorder="1"/>
    <xf numFmtId="0" fontId="0" fillId="0" borderId="5" xfId="0" applyBorder="1"/>
    <xf numFmtId="0" fontId="2" fillId="0" borderId="2" xfId="0" applyFont="1" applyBorder="1"/>
    <xf numFmtId="0" fontId="5" fillId="0" borderId="2" xfId="0" applyFont="1" applyBorder="1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167" fontId="14" fillId="4" borderId="5" xfId="0" applyNumberFormat="1" applyFont="1" applyFill="1" applyBorder="1"/>
    <xf numFmtId="167" fontId="14" fillId="4" borderId="2" xfId="0" applyNumberFormat="1" applyFont="1" applyFill="1" applyBorder="1"/>
    <xf numFmtId="6" fontId="1" fillId="5" borderId="11" xfId="0" applyNumberFormat="1" applyFont="1" applyFill="1" applyBorder="1"/>
    <xf numFmtId="9" fontId="2" fillId="5" borderId="9" xfId="0" applyNumberFormat="1" applyFont="1" applyFill="1" applyBorder="1"/>
    <xf numFmtId="0" fontId="2" fillId="5" borderId="0" xfId="0" applyFont="1" applyFill="1"/>
    <xf numFmtId="9" fontId="4" fillId="5" borderId="0" xfId="1" applyFont="1" applyFill="1" applyBorder="1" applyAlignment="1">
      <alignment horizontal="center"/>
    </xf>
    <xf numFmtId="9" fontId="4" fillId="5" borderId="11" xfId="1" applyFont="1" applyFill="1" applyBorder="1" applyAlignment="1">
      <alignment horizontal="center"/>
    </xf>
    <xf numFmtId="164" fontId="0" fillId="5" borderId="2" xfId="0" applyNumberFormat="1" applyFill="1" applyBorder="1"/>
    <xf numFmtId="165" fontId="4" fillId="5" borderId="2" xfId="0" applyNumberFormat="1" applyFont="1" applyFill="1" applyBorder="1"/>
    <xf numFmtId="165" fontId="0" fillId="5" borderId="2" xfId="0" applyNumberFormat="1" applyFill="1" applyBorder="1"/>
    <xf numFmtId="164" fontId="0" fillId="5" borderId="5" xfId="0" applyNumberFormat="1" applyFill="1" applyBorder="1"/>
    <xf numFmtId="167" fontId="2" fillId="5" borderId="2" xfId="0" applyNumberFormat="1" applyFont="1" applyFill="1" applyBorder="1"/>
    <xf numFmtId="164" fontId="4" fillId="5" borderId="2" xfId="0" applyNumberFormat="1" applyFont="1" applyFill="1" applyBorder="1"/>
    <xf numFmtId="165" fontId="4" fillId="5" borderId="0" xfId="0" applyNumberFormat="1" applyFont="1" applyFill="1"/>
    <xf numFmtId="164" fontId="4" fillId="5" borderId="3" xfId="0" applyNumberFormat="1" applyFont="1" applyFill="1" applyBorder="1"/>
    <xf numFmtId="166" fontId="4" fillId="5" borderId="0" xfId="0" applyNumberFormat="1" applyFont="1" applyFill="1"/>
    <xf numFmtId="167" fontId="2" fillId="0" borderId="2" xfId="0" applyNumberFormat="1" applyFont="1" applyBorder="1"/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5" borderId="5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4" fillId="0" borderId="1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BF2AF"/>
      <color rgb="FFFAEF9C"/>
      <color rgb="FFF9EB83"/>
      <color rgb="FFF7E4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9"/>
  <sheetViews>
    <sheetView tabSelected="1" zoomScale="80" zoomScaleNormal="80" workbookViewId="0"/>
  </sheetViews>
  <sheetFormatPr defaultRowHeight="12.75" x14ac:dyDescent="0.2"/>
  <cols>
    <col min="1" max="1" width="50.5703125" customWidth="1"/>
    <col min="2" max="2" width="2.7109375" customWidth="1"/>
    <col min="3" max="4" width="10.7109375" customWidth="1"/>
    <col min="5" max="5" width="15.85546875" customWidth="1"/>
    <col min="6" max="6" width="7.42578125" customWidth="1"/>
    <col min="7" max="7" width="15.28515625" customWidth="1"/>
    <col min="8" max="8" width="8.140625" customWidth="1"/>
    <col min="9" max="10" width="10.7109375" customWidth="1"/>
    <col min="11" max="11" width="14.140625" customWidth="1"/>
    <col min="12" max="12" width="8.140625" customWidth="1"/>
    <col min="13" max="14" width="10.7109375" customWidth="1"/>
    <col min="15" max="15" width="14.140625" customWidth="1"/>
    <col min="16" max="16" width="8.140625" customWidth="1"/>
    <col min="17" max="18" width="10.7109375" customWidth="1"/>
    <col min="19" max="19" width="14.140625" customWidth="1"/>
    <col min="20" max="20" width="8.28515625" customWidth="1"/>
    <col min="21" max="22" width="10.7109375" customWidth="1"/>
    <col min="23" max="23" width="14.140625" customWidth="1"/>
    <col min="24" max="24" width="8.28515625" customWidth="1"/>
    <col min="25" max="27" width="10.7109375" customWidth="1"/>
    <col min="28" max="28" width="8.28515625" customWidth="1"/>
    <col min="29" max="31" width="10.7109375" customWidth="1"/>
    <col min="32" max="32" width="5.7109375" customWidth="1"/>
    <col min="33" max="35" width="10.7109375" customWidth="1"/>
  </cols>
  <sheetData>
    <row r="1" spans="1:35" x14ac:dyDescent="0.2">
      <c r="C1" s="120">
        <v>2026</v>
      </c>
      <c r="D1" s="121"/>
      <c r="E1" s="121"/>
      <c r="F1" s="87"/>
      <c r="G1" s="7"/>
      <c r="I1" s="109">
        <v>2025</v>
      </c>
      <c r="J1" s="110"/>
      <c r="K1" s="111"/>
      <c r="M1" s="109">
        <v>2024</v>
      </c>
      <c r="N1" s="110"/>
      <c r="O1" s="111"/>
      <c r="Q1" s="109">
        <v>2023</v>
      </c>
      <c r="R1" s="110"/>
      <c r="S1" s="111"/>
      <c r="U1" s="109">
        <v>2022</v>
      </c>
      <c r="V1" s="110"/>
      <c r="W1" s="111"/>
      <c r="Y1" s="109">
        <v>2021</v>
      </c>
      <c r="Z1" s="110"/>
      <c r="AA1" s="111"/>
      <c r="AC1" s="109">
        <v>2020</v>
      </c>
      <c r="AD1" s="110"/>
      <c r="AE1" s="111"/>
      <c r="AG1" s="109">
        <v>2019</v>
      </c>
      <c r="AH1" s="110"/>
      <c r="AI1" s="111"/>
    </row>
    <row r="2" spans="1:35" x14ac:dyDescent="0.2">
      <c r="A2" s="94" t="s">
        <v>45</v>
      </c>
      <c r="C2" s="118" t="s">
        <v>19</v>
      </c>
      <c r="D2" s="119"/>
      <c r="E2" s="119"/>
      <c r="F2" s="4"/>
      <c r="G2" s="3"/>
      <c r="I2" s="109" t="s">
        <v>19</v>
      </c>
      <c r="J2" s="110"/>
      <c r="K2" s="111"/>
      <c r="M2" s="109" t="s">
        <v>19</v>
      </c>
      <c r="N2" s="110"/>
      <c r="O2" s="111"/>
      <c r="Q2" s="109" t="s">
        <v>19</v>
      </c>
      <c r="R2" s="110"/>
      <c r="S2" s="111"/>
      <c r="U2" s="109" t="s">
        <v>19</v>
      </c>
      <c r="V2" s="110"/>
      <c r="W2" s="111"/>
      <c r="Y2" s="109" t="s">
        <v>19</v>
      </c>
      <c r="Z2" s="110"/>
      <c r="AA2" s="111"/>
      <c r="AC2" s="109" t="s">
        <v>19</v>
      </c>
      <c r="AD2" s="110"/>
      <c r="AE2" s="111"/>
      <c r="AG2" s="109" t="s">
        <v>19</v>
      </c>
      <c r="AH2" s="110"/>
      <c r="AI2" s="111"/>
    </row>
    <row r="3" spans="1:35" x14ac:dyDescent="0.2">
      <c r="A3" s="36" t="s">
        <v>40</v>
      </c>
      <c r="C3" s="99">
        <v>21.782607819585351</v>
      </c>
      <c r="D3" s="33"/>
      <c r="E3" s="32" t="str">
        <f>Jaargrens!O5</f>
        <v>PAS2024</v>
      </c>
      <c r="F3" s="4"/>
      <c r="G3" s="3"/>
      <c r="I3" s="5">
        <v>19.64</v>
      </c>
      <c r="J3" s="33"/>
      <c r="K3" s="3" t="s">
        <v>43</v>
      </c>
      <c r="M3" s="5">
        <v>19.844805940656503</v>
      </c>
      <c r="N3" s="33"/>
      <c r="O3" s="3" t="s">
        <v>46</v>
      </c>
      <c r="Q3" s="5">
        <v>19.940000000000001</v>
      </c>
      <c r="R3" s="33"/>
      <c r="S3" s="3" t="s">
        <v>39</v>
      </c>
      <c r="U3" s="5">
        <v>19.940000000000001</v>
      </c>
      <c r="V3" s="33"/>
      <c r="W3" s="3" t="s">
        <v>39</v>
      </c>
      <c r="Y3" s="5">
        <v>19.940000000000001</v>
      </c>
      <c r="Z3" s="33"/>
      <c r="AA3" s="34"/>
      <c r="AC3" s="5">
        <v>18.84</v>
      </c>
      <c r="AD3" s="33"/>
      <c r="AE3" s="34"/>
      <c r="AG3" s="5">
        <v>17.91</v>
      </c>
      <c r="AH3" s="33"/>
      <c r="AI3" s="34"/>
    </row>
    <row r="4" spans="1:35" x14ac:dyDescent="0.2">
      <c r="A4" s="37" t="s">
        <v>20</v>
      </c>
      <c r="C4" s="5">
        <f>C3*$F$4</f>
        <v>0</v>
      </c>
      <c r="D4" s="33"/>
      <c r="E4" s="86" t="s">
        <v>23</v>
      </c>
      <c r="F4" s="98">
        <v>0</v>
      </c>
      <c r="G4" s="3"/>
      <c r="I4" s="5">
        <v>0</v>
      </c>
      <c r="J4" s="33"/>
      <c r="K4" s="91" t="s">
        <v>23</v>
      </c>
      <c r="M4" s="5">
        <v>0</v>
      </c>
      <c r="N4" s="33"/>
      <c r="O4" s="91" t="s">
        <v>23</v>
      </c>
      <c r="Q4" s="5">
        <v>3.9880000000000004</v>
      </c>
      <c r="R4" s="33"/>
      <c r="S4" s="91" t="s">
        <v>23</v>
      </c>
      <c r="U4" s="5">
        <v>3.9880000000000004</v>
      </c>
      <c r="V4" s="33"/>
      <c r="W4" s="91"/>
      <c r="Y4" s="5">
        <v>3.9880000000000004</v>
      </c>
      <c r="Z4" s="33"/>
      <c r="AA4" s="34"/>
      <c r="AC4" s="5">
        <v>3.7680000000000002</v>
      </c>
      <c r="AD4" s="33"/>
      <c r="AE4" s="34"/>
      <c r="AG4" s="5">
        <f>AG3*$F$4</f>
        <v>0</v>
      </c>
      <c r="AH4" s="33"/>
      <c r="AI4" s="34"/>
    </row>
    <row r="5" spans="1:35" x14ac:dyDescent="0.2">
      <c r="A5" s="36" t="s">
        <v>22</v>
      </c>
      <c r="C5" s="4"/>
      <c r="D5" s="32">
        <f>C3-C4</f>
        <v>21.782607819585351</v>
      </c>
      <c r="E5" s="32" t="str">
        <f>E3</f>
        <v>PAS2024</v>
      </c>
      <c r="F5" s="4"/>
      <c r="G5" s="86"/>
      <c r="H5" s="1"/>
      <c r="I5" s="4"/>
      <c r="J5" s="32">
        <v>19.64</v>
      </c>
      <c r="K5" s="3" t="s">
        <v>43</v>
      </c>
      <c r="L5" s="1"/>
      <c r="M5" s="4"/>
      <c r="N5" s="32">
        <v>19.844805940656503</v>
      </c>
      <c r="O5" s="3" t="s">
        <v>46</v>
      </c>
      <c r="P5" s="1"/>
      <c r="Q5" s="4"/>
      <c r="R5" s="32">
        <v>15.952000000000002</v>
      </c>
      <c r="S5" s="3" t="str">
        <f>S3</f>
        <v>PAS2019</v>
      </c>
      <c r="T5" s="1"/>
      <c r="U5" s="4"/>
      <c r="V5" s="32">
        <v>15.952000000000002</v>
      </c>
      <c r="W5" s="3" t="str">
        <f>W3</f>
        <v>PAS2019</v>
      </c>
      <c r="X5" s="1"/>
      <c r="Y5" s="4"/>
      <c r="Z5" s="32">
        <v>15.952000000000002</v>
      </c>
      <c r="AA5" s="3"/>
      <c r="AB5" s="1"/>
      <c r="AC5" s="4"/>
      <c r="AD5" s="32">
        <v>15.071999999999999</v>
      </c>
      <c r="AE5" s="3"/>
      <c r="AF5" s="1"/>
      <c r="AG5" s="4"/>
      <c r="AH5" s="32">
        <f>AG3-AG4</f>
        <v>17.91</v>
      </c>
      <c r="AI5" s="3"/>
    </row>
    <row r="6" spans="1:35" x14ac:dyDescent="0.2">
      <c r="A6" s="36" t="s">
        <v>6</v>
      </c>
      <c r="C6" s="100">
        <v>4.1204621353201691</v>
      </c>
      <c r="E6" s="32" t="str">
        <f>E5</f>
        <v>PAS2024</v>
      </c>
      <c r="F6" s="4"/>
      <c r="G6" s="90"/>
      <c r="H6" s="11"/>
      <c r="I6" s="80">
        <v>3.2</v>
      </c>
      <c r="K6" s="3" t="s">
        <v>43</v>
      </c>
      <c r="L6" s="11"/>
      <c r="M6" s="80">
        <v>3.3819896767357203</v>
      </c>
      <c r="O6" s="3" t="s">
        <v>46</v>
      </c>
      <c r="P6" s="11"/>
      <c r="Q6" s="80">
        <v>5.76</v>
      </c>
      <c r="S6" s="3" t="str">
        <f>S3</f>
        <v>PAS2019</v>
      </c>
      <c r="U6" s="80">
        <v>5.76</v>
      </c>
      <c r="W6" s="3" t="str">
        <f>W3</f>
        <v>PAS2019</v>
      </c>
      <c r="Y6" s="80">
        <v>5.76</v>
      </c>
      <c r="AA6" s="3"/>
      <c r="AC6" s="80">
        <v>5.61</v>
      </c>
      <c r="AE6" s="3"/>
      <c r="AG6" s="80">
        <v>6.82</v>
      </c>
      <c r="AI6" s="3"/>
    </row>
    <row r="7" spans="1:35" x14ac:dyDescent="0.2">
      <c r="A7" s="38" t="s">
        <v>8</v>
      </c>
      <c r="C7" s="4"/>
      <c r="D7" s="12">
        <f>C6*D5</f>
        <v>89.75441072913047</v>
      </c>
      <c r="E7" s="31" t="s">
        <v>13</v>
      </c>
      <c r="F7" s="4"/>
      <c r="G7" s="86"/>
      <c r="H7" s="1"/>
      <c r="I7" s="4"/>
      <c r="J7" s="12">
        <v>62.848000000000006</v>
      </c>
      <c r="K7" s="23" t="s">
        <v>13</v>
      </c>
      <c r="L7" s="1"/>
      <c r="M7" s="4"/>
      <c r="N7" s="12">
        <v>67.114928828123993</v>
      </c>
      <c r="O7" s="23" t="s">
        <v>13</v>
      </c>
      <c r="P7" s="1"/>
      <c r="Q7" s="4"/>
      <c r="R7" s="12">
        <v>91.883520000000004</v>
      </c>
      <c r="S7" s="23" t="s">
        <v>13</v>
      </c>
      <c r="U7" s="4"/>
      <c r="V7" s="12">
        <v>91.883520000000004</v>
      </c>
      <c r="W7" s="23" t="s">
        <v>13</v>
      </c>
      <c r="Y7" s="4"/>
      <c r="Z7" s="12">
        <v>91.883520000000004</v>
      </c>
      <c r="AA7" s="23" t="s">
        <v>13</v>
      </c>
      <c r="AC7" s="4"/>
      <c r="AD7" s="12">
        <v>84.553920000000005</v>
      </c>
      <c r="AE7" s="23" t="s">
        <v>13</v>
      </c>
      <c r="AG7" s="4"/>
      <c r="AH7" s="12">
        <f>AG6*AH5</f>
        <v>122.14620000000001</v>
      </c>
      <c r="AI7" s="23" t="s">
        <v>13</v>
      </c>
    </row>
    <row r="8" spans="1:35" x14ac:dyDescent="0.2">
      <c r="A8" s="36" t="s">
        <v>7</v>
      </c>
      <c r="C8" s="101">
        <v>0.89376694525472122</v>
      </c>
      <c r="E8" s="32" t="str">
        <f>E5</f>
        <v>PAS2024</v>
      </c>
      <c r="F8" s="4"/>
      <c r="G8" s="90"/>
      <c r="H8" s="11"/>
      <c r="I8" s="81">
        <v>0.77</v>
      </c>
      <c r="K8" s="3" t="s">
        <v>43</v>
      </c>
      <c r="L8" s="11"/>
      <c r="M8" s="81">
        <v>0.84201385119041106</v>
      </c>
      <c r="O8" s="3" t="s">
        <v>46</v>
      </c>
      <c r="P8" s="11"/>
      <c r="Q8" s="81">
        <v>1.93</v>
      </c>
      <c r="S8" s="3" t="str">
        <f>S3</f>
        <v>PAS2019</v>
      </c>
      <c r="U8" s="81">
        <v>1.93</v>
      </c>
      <c r="W8" s="3" t="str">
        <f>W3</f>
        <v>PAS2019</v>
      </c>
      <c r="Y8" s="81">
        <v>1.93</v>
      </c>
      <c r="AA8" s="3"/>
      <c r="AC8" s="81">
        <v>2.13</v>
      </c>
      <c r="AE8" s="3"/>
      <c r="AG8" s="81">
        <v>1.82</v>
      </c>
      <c r="AI8" s="3"/>
    </row>
    <row r="9" spans="1:35" x14ac:dyDescent="0.2">
      <c r="A9" s="39" t="s">
        <v>9</v>
      </c>
      <c r="C9" s="19"/>
      <c r="D9" s="20">
        <f>C8*D5</f>
        <v>19.468574850592404</v>
      </c>
      <c r="E9" s="29" t="s">
        <v>14</v>
      </c>
      <c r="F9" s="19"/>
      <c r="G9" s="67"/>
      <c r="H9" s="1"/>
      <c r="I9" s="19"/>
      <c r="J9" s="20">
        <v>15.122800000000002</v>
      </c>
      <c r="K9" s="24" t="s">
        <v>14</v>
      </c>
      <c r="L9" s="1"/>
      <c r="M9" s="19"/>
      <c r="N9" s="20">
        <v>16.709601476218531</v>
      </c>
      <c r="O9" s="24" t="s">
        <v>14</v>
      </c>
      <c r="P9" s="1"/>
      <c r="Q9" s="19"/>
      <c r="R9" s="20">
        <v>30.787360000000003</v>
      </c>
      <c r="S9" s="24" t="s">
        <v>14</v>
      </c>
      <c r="U9" s="19"/>
      <c r="V9" s="20">
        <v>30.787360000000003</v>
      </c>
      <c r="W9" s="24" t="s">
        <v>14</v>
      </c>
      <c r="Y9" s="19"/>
      <c r="Z9" s="20">
        <v>30.787360000000003</v>
      </c>
      <c r="AA9" s="24" t="s">
        <v>14</v>
      </c>
      <c r="AC9" s="19"/>
      <c r="AD9" s="20">
        <v>32.103359999999995</v>
      </c>
      <c r="AE9" s="24" t="s">
        <v>14</v>
      </c>
      <c r="AG9" s="19"/>
      <c r="AH9" s="20">
        <f>AG8*AH5</f>
        <v>32.596200000000003</v>
      </c>
      <c r="AI9" s="24" t="s">
        <v>14</v>
      </c>
    </row>
    <row r="10" spans="1:35" x14ac:dyDescent="0.2">
      <c r="A10" s="36" t="s">
        <v>38</v>
      </c>
      <c r="C10" s="102">
        <v>11.635051936511289</v>
      </c>
      <c r="D10" s="15"/>
      <c r="E10" s="32" t="str">
        <f>E3</f>
        <v>PAS2024</v>
      </c>
      <c r="F10" s="87"/>
      <c r="G10" s="66"/>
      <c r="H10" s="1"/>
      <c r="I10" s="5">
        <v>11.86</v>
      </c>
      <c r="J10" s="15"/>
      <c r="K10" s="3" t="s">
        <v>43</v>
      </c>
      <c r="L10" s="1"/>
      <c r="M10" s="5">
        <v>11.406197833151094</v>
      </c>
      <c r="N10" s="15"/>
      <c r="O10" s="3" t="s">
        <v>46</v>
      </c>
      <c r="P10" s="1"/>
      <c r="Q10" s="5">
        <v>11.078578272089453</v>
      </c>
      <c r="R10" s="15"/>
      <c r="S10" s="3" t="str">
        <f>S3</f>
        <v>PAS2019</v>
      </c>
      <c r="U10" s="5">
        <v>11.078578272089453</v>
      </c>
      <c r="V10" s="15"/>
      <c r="W10" s="3" t="str">
        <f>W3</f>
        <v>PAS2019</v>
      </c>
      <c r="Y10" s="5">
        <v>11.17</v>
      </c>
      <c r="Z10" s="15"/>
      <c r="AA10" s="22"/>
      <c r="AC10" s="5">
        <v>11.33</v>
      </c>
      <c r="AD10" s="15"/>
      <c r="AE10" s="22"/>
      <c r="AG10" s="5">
        <v>10.98</v>
      </c>
      <c r="AH10" s="15"/>
      <c r="AI10" s="22"/>
    </row>
    <row r="11" spans="1:35" x14ac:dyDescent="0.2">
      <c r="A11" s="37" t="s">
        <v>20</v>
      </c>
      <c r="C11" s="5">
        <f>C10*$F$4</f>
        <v>0</v>
      </c>
      <c r="D11" s="12"/>
      <c r="E11" s="31"/>
      <c r="F11" s="4"/>
      <c r="G11" s="86"/>
      <c r="H11" s="1"/>
      <c r="I11" s="5">
        <v>0</v>
      </c>
      <c r="J11" s="12"/>
      <c r="K11" s="23"/>
      <c r="L11" s="1"/>
      <c r="M11" s="5">
        <v>0</v>
      </c>
      <c r="N11" s="12"/>
      <c r="O11" s="23"/>
      <c r="P11" s="1"/>
      <c r="Q11" s="5">
        <v>2.2157156544178909</v>
      </c>
      <c r="R11" s="12"/>
      <c r="S11" s="23"/>
      <c r="U11" s="5">
        <v>2.2157156544178909</v>
      </c>
      <c r="V11" s="12"/>
      <c r="W11" s="23"/>
      <c r="Y11" s="5">
        <v>2.234</v>
      </c>
      <c r="Z11" s="12"/>
      <c r="AA11" s="23"/>
      <c r="AC11" s="5">
        <v>2.266</v>
      </c>
      <c r="AD11" s="12"/>
      <c r="AE11" s="23"/>
      <c r="AG11" s="5">
        <f>AG10*$F$4</f>
        <v>0</v>
      </c>
      <c r="AH11" s="12"/>
      <c r="AI11" s="23"/>
    </row>
    <row r="12" spans="1:35" x14ac:dyDescent="0.2">
      <c r="A12" s="36" t="s">
        <v>21</v>
      </c>
      <c r="C12" s="4"/>
      <c r="D12" s="32">
        <f>C10-C11</f>
        <v>11.635051936511289</v>
      </c>
      <c r="E12" s="32" t="str">
        <f>E5</f>
        <v>PAS2024</v>
      </c>
      <c r="F12" s="4"/>
      <c r="G12" s="90"/>
      <c r="H12" s="11"/>
      <c r="I12" s="4"/>
      <c r="J12" s="32">
        <v>11.86</v>
      </c>
      <c r="K12" s="3" t="s">
        <v>43</v>
      </c>
      <c r="L12" s="11"/>
      <c r="M12" s="4"/>
      <c r="N12" s="32">
        <v>11.406197833151094</v>
      </c>
      <c r="O12" s="3" t="s">
        <v>46</v>
      </c>
      <c r="P12" s="11"/>
      <c r="Q12" s="4"/>
      <c r="R12" s="32">
        <v>8.8628626176715635</v>
      </c>
      <c r="S12" s="3" t="str">
        <f>S3</f>
        <v>PAS2019</v>
      </c>
      <c r="U12" s="4"/>
      <c r="V12" s="32">
        <v>8.8628626176715635</v>
      </c>
      <c r="W12" s="3" t="str">
        <f>W3</f>
        <v>PAS2019</v>
      </c>
      <c r="Y12" s="4"/>
      <c r="Z12" s="32">
        <v>8.9359999999999999</v>
      </c>
      <c r="AA12" s="3"/>
      <c r="AC12" s="4"/>
      <c r="AD12" s="32">
        <v>9.0640000000000001</v>
      </c>
      <c r="AE12" s="3"/>
      <c r="AG12" s="4"/>
      <c r="AH12" s="32">
        <f>AG10-AG11</f>
        <v>10.98</v>
      </c>
      <c r="AI12" s="3"/>
    </row>
    <row r="13" spans="1:35" x14ac:dyDescent="0.2">
      <c r="A13" s="36" t="s">
        <v>4</v>
      </c>
      <c r="C13" s="103">
        <v>0.873</v>
      </c>
      <c r="D13" s="14">
        <f>C10*C13</f>
        <v>10.157400340574355</v>
      </c>
      <c r="E13" s="32" t="str">
        <f>E5</f>
        <v>PAS2024</v>
      </c>
      <c r="F13" s="4"/>
      <c r="G13" s="90"/>
      <c r="H13" s="11"/>
      <c r="I13" s="108">
        <v>0.87</v>
      </c>
      <c r="J13" s="14">
        <v>10.318199999999999</v>
      </c>
      <c r="K13" s="3" t="s">
        <v>43</v>
      </c>
      <c r="L13" s="11"/>
      <c r="M13" s="108">
        <v>0.84894230769230772</v>
      </c>
      <c r="N13" s="14">
        <v>9.6832039104702901</v>
      </c>
      <c r="O13" s="3" t="s">
        <v>46</v>
      </c>
      <c r="P13" s="11"/>
      <c r="Q13" s="108">
        <v>0.79500000000000004</v>
      </c>
      <c r="R13" s="14">
        <v>8.8074697263111155</v>
      </c>
      <c r="S13" s="3" t="str">
        <f>S3</f>
        <v>PAS2019</v>
      </c>
      <c r="U13" s="108">
        <v>0.79500000000000004</v>
      </c>
      <c r="V13" s="14">
        <v>8.8074697263111155</v>
      </c>
      <c r="W13" s="3" t="str">
        <f>W3</f>
        <v>PAS2019</v>
      </c>
      <c r="Y13" s="108">
        <v>0.79500000000000004</v>
      </c>
      <c r="Z13" s="14">
        <v>8.8801500000000004</v>
      </c>
      <c r="AA13" s="3"/>
      <c r="AC13" s="108">
        <v>0.74199999999999999</v>
      </c>
      <c r="AD13" s="14">
        <v>8.40686</v>
      </c>
      <c r="AE13" s="3"/>
      <c r="AG13" s="82">
        <v>0.83799999999999997</v>
      </c>
      <c r="AH13" s="14">
        <f>AG10*AG13</f>
        <v>9.2012400000000003</v>
      </c>
      <c r="AI13" s="3"/>
    </row>
    <row r="14" spans="1:35" x14ac:dyDescent="0.2">
      <c r="A14" s="36" t="s">
        <v>11</v>
      </c>
      <c r="C14" s="4"/>
      <c r="D14" s="15">
        <f>IF(D12-D13&lt;0,0,D12-D13)</f>
        <v>1.4776515959369334</v>
      </c>
      <c r="F14" s="88"/>
      <c r="G14" s="3"/>
      <c r="I14" s="4"/>
      <c r="J14" s="15">
        <v>1.5418000000000003</v>
      </c>
      <c r="K14" s="3"/>
      <c r="M14" s="4"/>
      <c r="N14" s="15">
        <v>1.7229939226808035</v>
      </c>
      <c r="O14" s="3"/>
      <c r="Q14" s="4"/>
      <c r="R14" s="15">
        <v>5.5392891360448004E-2</v>
      </c>
      <c r="S14" s="3"/>
      <c r="U14" s="4"/>
      <c r="V14" s="15">
        <v>5.5392891360448004E-2</v>
      </c>
      <c r="W14" s="3"/>
      <c r="Y14" s="4"/>
      <c r="Z14" s="15">
        <v>5.5849999999999511E-2</v>
      </c>
      <c r="AA14" s="3"/>
      <c r="AC14" s="4"/>
      <c r="AD14" s="15">
        <v>0.65714000000000006</v>
      </c>
      <c r="AE14" s="3"/>
      <c r="AG14" s="17"/>
      <c r="AH14" s="15">
        <f>IF(AH11-AH12&lt;0,0,AH11-AH12)</f>
        <v>0</v>
      </c>
      <c r="AI14" s="3"/>
    </row>
    <row r="15" spans="1:35" x14ac:dyDescent="0.2">
      <c r="A15" s="36" t="s">
        <v>6</v>
      </c>
      <c r="C15" s="17"/>
      <c r="D15" s="30">
        <f>C6</f>
        <v>4.1204621353201691</v>
      </c>
      <c r="F15" s="89"/>
      <c r="G15" s="3"/>
      <c r="I15" s="17"/>
      <c r="J15" s="30">
        <v>3.2</v>
      </c>
      <c r="K15" s="3"/>
      <c r="M15" s="17"/>
      <c r="N15" s="30">
        <v>3.3819896767357203</v>
      </c>
      <c r="O15" s="3"/>
      <c r="Q15" s="17"/>
      <c r="R15" s="30">
        <v>5.76</v>
      </c>
      <c r="S15" s="3"/>
      <c r="U15" s="17"/>
      <c r="V15" s="30">
        <v>5.76</v>
      </c>
      <c r="W15" s="3"/>
      <c r="Y15" s="17"/>
      <c r="Z15" s="30">
        <v>5.76</v>
      </c>
      <c r="AA15" s="3"/>
      <c r="AC15" s="17"/>
      <c r="AD15" s="30">
        <v>5.61</v>
      </c>
      <c r="AE15" s="3"/>
      <c r="AG15" s="17"/>
      <c r="AH15" s="30">
        <f>AG6</f>
        <v>6.82</v>
      </c>
      <c r="AI15" s="3"/>
    </row>
    <row r="16" spans="1:35" x14ac:dyDescent="0.2">
      <c r="A16" s="38" t="s">
        <v>10</v>
      </c>
      <c r="C16" s="4"/>
      <c r="D16" s="15">
        <f>D14*D15</f>
        <v>6.0886074502535523</v>
      </c>
      <c r="E16" s="31" t="s">
        <v>15</v>
      </c>
      <c r="F16" s="88"/>
      <c r="G16" s="3"/>
      <c r="I16" s="19"/>
      <c r="J16" s="18">
        <v>4.9337600000000013</v>
      </c>
      <c r="K16" s="24" t="s">
        <v>15</v>
      </c>
      <c r="M16" s="19"/>
      <c r="N16" s="18">
        <v>5.8271476595848615</v>
      </c>
      <c r="O16" s="24" t="s">
        <v>15</v>
      </c>
      <c r="Q16" s="19"/>
      <c r="R16" s="18">
        <v>0.31906305423618048</v>
      </c>
      <c r="S16" s="24" t="s">
        <v>15</v>
      </c>
      <c r="U16" s="19"/>
      <c r="V16" s="18">
        <v>0.31906305423618048</v>
      </c>
      <c r="W16" s="24" t="s">
        <v>15</v>
      </c>
      <c r="Y16" s="19"/>
      <c r="Z16" s="18">
        <v>0.32169599999999715</v>
      </c>
      <c r="AA16" s="24" t="s">
        <v>15</v>
      </c>
      <c r="AC16" s="19"/>
      <c r="AD16" s="18">
        <v>3.6865554000000005</v>
      </c>
      <c r="AE16" s="24" t="s">
        <v>15</v>
      </c>
      <c r="AG16" s="19"/>
      <c r="AH16" s="18">
        <f>AH14*AH15</f>
        <v>0</v>
      </c>
      <c r="AI16" s="24" t="s">
        <v>15</v>
      </c>
    </row>
    <row r="17" spans="1:38" x14ac:dyDescent="0.2">
      <c r="A17" s="21" t="s">
        <v>16</v>
      </c>
      <c r="C17" s="62" t="s">
        <v>29</v>
      </c>
      <c r="D17" s="15">
        <f>SUM(D7,D9,D16)</f>
        <v>115.31159302997642</v>
      </c>
      <c r="E17" s="85" t="s">
        <v>17</v>
      </c>
      <c r="F17" s="92">
        <f>D17/$D$32</f>
        <v>5.2414360468171099E-2</v>
      </c>
      <c r="G17" s="66" t="s">
        <v>33</v>
      </c>
      <c r="H17" s="1"/>
      <c r="I17" s="62" t="s">
        <v>29</v>
      </c>
      <c r="J17" s="15">
        <v>82.904560000000018</v>
      </c>
      <c r="K17" s="83" t="s">
        <v>17</v>
      </c>
      <c r="L17" s="1"/>
      <c r="M17" s="62" t="s">
        <v>29</v>
      </c>
      <c r="N17" s="15">
        <v>89.651677963927384</v>
      </c>
      <c r="O17" s="83" t="s">
        <v>17</v>
      </c>
      <c r="P17" s="1"/>
      <c r="Q17" s="62" t="s">
        <v>29</v>
      </c>
      <c r="R17" s="15">
        <v>122.98994305423619</v>
      </c>
      <c r="S17" s="83" t="s">
        <v>17</v>
      </c>
      <c r="U17" s="62" t="s">
        <v>29</v>
      </c>
      <c r="V17" s="15">
        <v>122.98994305423619</v>
      </c>
      <c r="W17" s="83" t="s">
        <v>17</v>
      </c>
      <c r="Y17" s="62" t="s">
        <v>29</v>
      </c>
      <c r="Z17" s="15">
        <v>122.99257600000001</v>
      </c>
      <c r="AA17" s="83"/>
      <c r="AC17" s="62" t="s">
        <v>29</v>
      </c>
      <c r="AD17" s="15">
        <v>120.3438354</v>
      </c>
      <c r="AE17" s="83"/>
      <c r="AG17" s="19"/>
      <c r="AH17" s="18">
        <f>SUM(AH7,AH9,AH16)</f>
        <v>154.7424</v>
      </c>
      <c r="AI17" s="75" t="s">
        <v>17</v>
      </c>
    </row>
    <row r="18" spans="1:38" x14ac:dyDescent="0.2">
      <c r="A18" s="71" t="s">
        <v>12</v>
      </c>
      <c r="C18" s="19"/>
      <c r="D18" s="76">
        <f>D32*F18</f>
        <v>440</v>
      </c>
      <c r="E18" s="76"/>
      <c r="F18" s="95">
        <v>0.2</v>
      </c>
      <c r="G18" s="67" t="s">
        <v>33</v>
      </c>
      <c r="H18" s="1"/>
      <c r="I18" s="19"/>
      <c r="J18" s="76">
        <v>420</v>
      </c>
      <c r="K18" s="77"/>
      <c r="L18" s="1"/>
      <c r="M18" s="19"/>
      <c r="N18" s="76">
        <v>420</v>
      </c>
      <c r="O18" s="77"/>
      <c r="P18" s="1"/>
      <c r="Q18" s="19"/>
      <c r="R18" s="76">
        <v>475</v>
      </c>
      <c r="S18" s="77"/>
      <c r="U18" s="19"/>
      <c r="V18" s="76">
        <v>450</v>
      </c>
      <c r="W18" s="77"/>
      <c r="Y18" s="19"/>
      <c r="Z18" s="76">
        <v>450</v>
      </c>
      <c r="AA18" s="77"/>
      <c r="AC18" s="19"/>
      <c r="AD18" s="76">
        <v>425</v>
      </c>
      <c r="AE18" s="77"/>
      <c r="AG18" s="6"/>
      <c r="AH18" s="28">
        <v>425</v>
      </c>
      <c r="AI18" s="6"/>
    </row>
    <row r="19" spans="1:38" x14ac:dyDescent="0.2">
      <c r="A19" s="16"/>
      <c r="D19" s="12"/>
      <c r="E19" s="12"/>
      <c r="F19" s="1"/>
      <c r="G19" s="13"/>
      <c r="H19" s="13"/>
      <c r="I19" s="9"/>
      <c r="J19" s="20"/>
      <c r="K19" s="9"/>
      <c r="L19" s="13"/>
      <c r="M19" s="9"/>
      <c r="N19" s="20"/>
      <c r="O19" s="9"/>
      <c r="P19" s="13"/>
      <c r="Q19" s="9"/>
      <c r="R19" s="20"/>
      <c r="S19" s="9"/>
      <c r="U19" s="9"/>
      <c r="V19" s="20"/>
      <c r="W19" s="9"/>
      <c r="Y19" s="9"/>
      <c r="Z19" s="20"/>
      <c r="AA19" s="9"/>
      <c r="AC19" s="9"/>
      <c r="AD19" s="20"/>
      <c r="AE19" s="9"/>
      <c r="AG19" s="9"/>
      <c r="AH19" s="20"/>
      <c r="AI19" s="9"/>
    </row>
    <row r="20" spans="1:38" x14ac:dyDescent="0.2">
      <c r="A20" s="56" t="s">
        <v>34</v>
      </c>
      <c r="C20" s="8"/>
      <c r="D20" s="42">
        <f>Jaargrens!L20</f>
        <v>30.238529411764709</v>
      </c>
      <c r="E20" s="42" t="str">
        <f>E5</f>
        <v>PAS2024</v>
      </c>
      <c r="F20" s="87"/>
      <c r="G20" s="66"/>
      <c r="H20" s="1"/>
      <c r="I20" s="8"/>
      <c r="J20" s="42">
        <v>34.92</v>
      </c>
      <c r="K20" s="7" t="s">
        <v>43</v>
      </c>
      <c r="L20" s="1"/>
      <c r="M20" s="8"/>
      <c r="N20" s="42">
        <v>36.759459459459457</v>
      </c>
      <c r="O20" s="7" t="s">
        <v>46</v>
      </c>
      <c r="P20" s="1"/>
      <c r="Q20" s="8"/>
      <c r="R20" s="42">
        <v>23.99</v>
      </c>
      <c r="S20" s="7" t="str">
        <f>S3</f>
        <v>PAS2019</v>
      </c>
      <c r="U20" s="8"/>
      <c r="V20" s="42">
        <v>23.99</v>
      </c>
      <c r="W20" s="7" t="str">
        <f>W3</f>
        <v>PAS2019</v>
      </c>
      <c r="Y20" s="8"/>
      <c r="Z20" s="42">
        <v>23.99</v>
      </c>
      <c r="AA20" s="7"/>
      <c r="AC20" s="8"/>
      <c r="AD20" s="42">
        <v>27.98</v>
      </c>
      <c r="AE20" s="7"/>
      <c r="AG20" s="8"/>
      <c r="AH20" s="42">
        <v>27.91</v>
      </c>
      <c r="AI20" s="7"/>
    </row>
    <row r="21" spans="1:38" x14ac:dyDescent="0.2">
      <c r="A21" s="40" t="s">
        <v>37</v>
      </c>
      <c r="C21" s="5"/>
      <c r="D21" s="43">
        <f>Jaargrens!L21</f>
        <v>506.88235294117646</v>
      </c>
      <c r="E21" s="43" t="str">
        <f>E5</f>
        <v>PAS2024</v>
      </c>
      <c r="F21" s="4"/>
      <c r="G21" s="86"/>
      <c r="H21" s="1"/>
      <c r="I21" s="5"/>
      <c r="J21" s="43">
        <v>496.8</v>
      </c>
      <c r="K21" s="3" t="s">
        <v>43</v>
      </c>
      <c r="L21" s="1"/>
      <c r="M21" s="5"/>
      <c r="N21" s="43">
        <v>359.5</v>
      </c>
      <c r="O21" s="3" t="s">
        <v>46</v>
      </c>
      <c r="P21" s="1"/>
      <c r="Q21" s="5"/>
      <c r="R21" s="43">
        <v>270</v>
      </c>
      <c r="S21" s="3" t="str">
        <f>S3</f>
        <v>PAS2019</v>
      </c>
      <c r="U21" s="5"/>
      <c r="V21" s="43">
        <v>270</v>
      </c>
      <c r="W21" s="3" t="str">
        <f>W3</f>
        <v>PAS2019</v>
      </c>
      <c r="Y21" s="5"/>
      <c r="Z21" s="43">
        <v>270</v>
      </c>
      <c r="AA21" s="3"/>
      <c r="AC21" s="5"/>
      <c r="AD21" s="43">
        <v>71.5</v>
      </c>
      <c r="AE21" s="3"/>
      <c r="AG21" s="5"/>
      <c r="AH21" s="43">
        <v>57.6</v>
      </c>
      <c r="AI21" s="3"/>
    </row>
    <row r="22" spans="1:38" x14ac:dyDescent="0.2">
      <c r="A22" s="41" t="s">
        <v>5</v>
      </c>
      <c r="C22" s="5"/>
      <c r="D22" s="43">
        <f>Jaargrens!L22</f>
        <v>78.029411764705884</v>
      </c>
      <c r="E22" s="43" t="str">
        <f>E5</f>
        <v>PAS2024</v>
      </c>
      <c r="F22" s="4"/>
      <c r="G22" s="86"/>
      <c r="H22" s="1"/>
      <c r="I22" s="5"/>
      <c r="J22" s="43">
        <v>85.1</v>
      </c>
      <c r="K22" s="3" t="s">
        <v>43</v>
      </c>
      <c r="L22" s="1"/>
      <c r="M22" s="5"/>
      <c r="N22" s="43">
        <v>80.377049180327873</v>
      </c>
      <c r="O22" s="3" t="s">
        <v>46</v>
      </c>
      <c r="P22" s="1"/>
      <c r="Q22" s="5"/>
      <c r="R22" s="43">
        <v>92.9</v>
      </c>
      <c r="S22" s="3" t="str">
        <f>S3</f>
        <v>PAS2019</v>
      </c>
      <c r="U22" s="5"/>
      <c r="V22" s="43">
        <v>92.9</v>
      </c>
      <c r="W22" s="3" t="str">
        <f>W3</f>
        <v>PAS2019</v>
      </c>
      <c r="Y22" s="5"/>
      <c r="Z22" s="43">
        <v>92.9</v>
      </c>
      <c r="AA22" s="3"/>
      <c r="AC22" s="5"/>
      <c r="AD22" s="43">
        <v>91.3</v>
      </c>
      <c r="AE22" s="3"/>
      <c r="AG22" s="5"/>
      <c r="AH22" s="43">
        <v>81.099999999999994</v>
      </c>
      <c r="AI22" s="3"/>
    </row>
    <row r="23" spans="1:38" x14ac:dyDescent="0.2">
      <c r="A23" s="79" t="s">
        <v>35</v>
      </c>
      <c r="C23" s="62" t="s">
        <v>30</v>
      </c>
      <c r="D23" s="15">
        <f>D20*D21/D22</f>
        <v>196.43076361943196</v>
      </c>
      <c r="E23" s="15"/>
      <c r="F23" s="93">
        <f>D23/$D$32</f>
        <v>8.9286710736105432E-2</v>
      </c>
      <c r="G23" s="86" t="s">
        <v>33</v>
      </c>
      <c r="H23" s="1"/>
      <c r="I23" s="62" t="s">
        <v>30</v>
      </c>
      <c r="J23" s="15">
        <v>203.85729729729732</v>
      </c>
      <c r="K23" s="83"/>
      <c r="L23" s="1"/>
      <c r="M23" s="62" t="s">
        <v>30</v>
      </c>
      <c r="N23" s="15">
        <v>164.41292396822683</v>
      </c>
      <c r="O23" s="83"/>
      <c r="P23" s="1"/>
      <c r="Q23" s="62" t="s">
        <v>30</v>
      </c>
      <c r="R23" s="15">
        <v>69.723358449946161</v>
      </c>
      <c r="S23" s="83"/>
      <c r="U23" s="62" t="s">
        <v>30</v>
      </c>
      <c r="V23" s="15">
        <v>69.723358449946161</v>
      </c>
      <c r="W23" s="83"/>
      <c r="Y23" s="62" t="s">
        <v>30</v>
      </c>
      <c r="Z23" s="15">
        <v>69.723358449946161</v>
      </c>
      <c r="AA23" s="83"/>
      <c r="AC23" s="62" t="s">
        <v>30</v>
      </c>
      <c r="AD23" s="15">
        <v>21.912048192771085</v>
      </c>
      <c r="AE23" s="83"/>
      <c r="AG23" s="19"/>
      <c r="AH23" s="18">
        <f>AH20*AH21/AH22</f>
        <v>19.822638717632554</v>
      </c>
      <c r="AI23" s="10"/>
    </row>
    <row r="24" spans="1:38" x14ac:dyDescent="0.2">
      <c r="A24" s="71" t="s">
        <v>36</v>
      </c>
      <c r="C24" s="19"/>
      <c r="D24" s="76">
        <f>D32*F24</f>
        <v>660</v>
      </c>
      <c r="E24" s="76"/>
      <c r="F24" s="95">
        <v>0.3</v>
      </c>
      <c r="G24" s="67" t="s">
        <v>33</v>
      </c>
      <c r="H24" s="1"/>
      <c r="I24" s="19"/>
      <c r="J24" s="76">
        <v>630</v>
      </c>
      <c r="K24" s="77"/>
      <c r="L24" s="1"/>
      <c r="M24" s="19"/>
      <c r="N24" s="76">
        <v>630</v>
      </c>
      <c r="O24" s="77"/>
      <c r="P24" s="1"/>
      <c r="Q24" s="19"/>
      <c r="R24" s="76">
        <v>475</v>
      </c>
      <c r="S24" s="77"/>
      <c r="U24" s="19"/>
      <c r="V24" s="76">
        <v>450</v>
      </c>
      <c r="W24" s="77"/>
      <c r="Y24" s="19"/>
      <c r="Z24" s="76">
        <v>450</v>
      </c>
      <c r="AA24" s="77"/>
      <c r="AC24" s="19"/>
      <c r="AD24" s="76">
        <v>425</v>
      </c>
      <c r="AE24" s="77"/>
      <c r="AH24" s="55">
        <v>425</v>
      </c>
      <c r="AI24" s="13"/>
    </row>
    <row r="25" spans="1:38" x14ac:dyDescent="0.2">
      <c r="C25" s="12"/>
      <c r="D25" s="12"/>
      <c r="E25" s="12"/>
      <c r="F25" s="1"/>
      <c r="G25" s="1"/>
      <c r="H25" s="1"/>
      <c r="I25" s="12"/>
      <c r="J25" s="12"/>
      <c r="L25" s="1"/>
      <c r="M25" s="12"/>
      <c r="N25" s="12"/>
      <c r="P25" s="1"/>
      <c r="Q25" s="12"/>
      <c r="R25" s="12"/>
      <c r="U25" s="12"/>
      <c r="V25" s="12"/>
      <c r="Y25" s="12"/>
      <c r="Z25" s="12"/>
      <c r="AC25" s="12"/>
      <c r="AD25" s="12"/>
    </row>
    <row r="26" spans="1:38" x14ac:dyDescent="0.2">
      <c r="A26" s="58" t="s">
        <v>25</v>
      </c>
      <c r="C26" s="70"/>
      <c r="D26" s="6"/>
      <c r="E26" s="6"/>
      <c r="F26" s="8"/>
      <c r="G26" s="66"/>
      <c r="H26" s="1"/>
      <c r="I26" s="70"/>
      <c r="J26" s="6"/>
      <c r="K26" s="7"/>
      <c r="L26" s="1"/>
      <c r="M26" s="70"/>
      <c r="N26" s="6"/>
      <c r="O26" s="7"/>
      <c r="P26" s="1"/>
      <c r="Q26" s="70"/>
      <c r="R26" s="6"/>
      <c r="S26" s="7"/>
      <c r="U26" s="70"/>
      <c r="V26" s="6"/>
      <c r="W26" s="7"/>
      <c r="Y26" s="70"/>
      <c r="Z26" s="6"/>
      <c r="AA26" s="7"/>
      <c r="AC26" s="70"/>
      <c r="AD26" s="6"/>
      <c r="AE26" s="7"/>
    </row>
    <row r="27" spans="1:38" x14ac:dyDescent="0.2">
      <c r="A27" s="36"/>
      <c r="C27" s="72" t="s">
        <v>31</v>
      </c>
      <c r="D27" s="12">
        <f>Jaargrens!L27</f>
        <v>134.67917710767682</v>
      </c>
      <c r="E27" s="12"/>
      <c r="F27" s="93">
        <f>D27/$D$32</f>
        <v>6.1217807776216736E-2</v>
      </c>
      <c r="G27" s="86" t="s">
        <v>33</v>
      </c>
      <c r="H27" s="1"/>
      <c r="I27" s="72" t="s">
        <v>31</v>
      </c>
      <c r="J27" s="12">
        <v>106.08</v>
      </c>
      <c r="K27" s="84"/>
      <c r="L27" s="1"/>
      <c r="M27" s="72" t="s">
        <v>31</v>
      </c>
      <c r="N27" s="12">
        <v>105.12467567026734</v>
      </c>
      <c r="O27" s="84"/>
      <c r="P27" s="1"/>
      <c r="Q27" s="72" t="s">
        <v>31</v>
      </c>
      <c r="R27" s="12">
        <v>105.99</v>
      </c>
      <c r="S27" s="84"/>
      <c r="U27" s="72" t="s">
        <v>31</v>
      </c>
      <c r="V27" s="12">
        <v>105.99</v>
      </c>
      <c r="W27" s="84"/>
      <c r="Y27" s="72" t="s">
        <v>31</v>
      </c>
      <c r="Z27" s="12">
        <v>105.99</v>
      </c>
      <c r="AA27" s="84"/>
      <c r="AC27" s="72" t="s">
        <v>31</v>
      </c>
      <c r="AD27" s="12">
        <v>84.78</v>
      </c>
      <c r="AE27" s="84"/>
    </row>
    <row r="28" spans="1:38" x14ac:dyDescent="0.2">
      <c r="A28" s="71" t="s">
        <v>24</v>
      </c>
      <c r="B28" s="12"/>
      <c r="C28" s="73"/>
      <c r="D28" s="76">
        <f>D32*F28</f>
        <v>1100</v>
      </c>
      <c r="E28" s="76"/>
      <c r="F28" s="95">
        <v>0.5</v>
      </c>
      <c r="G28" s="67" t="s">
        <v>33</v>
      </c>
      <c r="H28" s="1"/>
      <c r="I28" s="73"/>
      <c r="J28" s="76">
        <v>1050</v>
      </c>
      <c r="K28" s="77"/>
      <c r="L28" s="1"/>
      <c r="M28" s="73"/>
      <c r="N28" s="76">
        <v>1050</v>
      </c>
      <c r="O28" s="77"/>
      <c r="P28" s="1"/>
      <c r="Q28" s="73"/>
      <c r="R28" s="76">
        <v>950</v>
      </c>
      <c r="S28" s="77"/>
      <c r="T28" s="55"/>
      <c r="U28" s="73"/>
      <c r="V28" s="76">
        <v>900</v>
      </c>
      <c r="W28" s="77"/>
      <c r="X28" s="55"/>
      <c r="Y28" s="73"/>
      <c r="Z28" s="76">
        <v>900</v>
      </c>
      <c r="AA28" s="77"/>
      <c r="AB28" s="55"/>
      <c r="AC28" s="73"/>
      <c r="AD28" s="76">
        <v>850</v>
      </c>
      <c r="AE28" s="77"/>
      <c r="AF28" s="55"/>
      <c r="AG28" s="1"/>
      <c r="AH28" s="1"/>
      <c r="AI28" s="1"/>
      <c r="AJ28" s="1"/>
      <c r="AK28" s="1"/>
      <c r="AL28" s="1"/>
    </row>
    <row r="29" spans="1:38" x14ac:dyDescent="0.2">
      <c r="C29" s="12"/>
      <c r="F29" s="1"/>
      <c r="G29" s="1"/>
      <c r="H29" s="1"/>
      <c r="I29" s="12"/>
      <c r="L29" s="1"/>
      <c r="M29" s="12"/>
      <c r="P29" s="1"/>
      <c r="Q29" s="12"/>
      <c r="U29" s="12"/>
      <c r="Y29" s="12"/>
      <c r="AC29" s="12"/>
    </row>
    <row r="30" spans="1:38" x14ac:dyDescent="0.2">
      <c r="A30" s="122" t="s">
        <v>26</v>
      </c>
      <c r="C30" s="57"/>
      <c r="D30" s="6"/>
      <c r="E30" s="6"/>
      <c r="F30" s="8"/>
      <c r="G30" s="66"/>
      <c r="H30" s="1"/>
      <c r="I30" s="57"/>
      <c r="J30" s="6"/>
      <c r="K30" s="7"/>
      <c r="L30" s="1"/>
      <c r="M30" s="57"/>
      <c r="N30" s="6"/>
      <c r="O30" s="7"/>
      <c r="P30" s="1"/>
      <c r="Q30" s="57"/>
      <c r="R30" s="6"/>
      <c r="S30" s="7"/>
      <c r="U30" s="57"/>
      <c r="V30" s="6"/>
      <c r="W30" s="7"/>
      <c r="Y30" s="57"/>
      <c r="Z30" s="6"/>
      <c r="AA30" s="7"/>
      <c r="AC30" s="57"/>
      <c r="AD30" s="6"/>
      <c r="AE30" s="7"/>
    </row>
    <row r="31" spans="1:38" x14ac:dyDescent="0.2">
      <c r="A31" s="123"/>
      <c r="C31" s="72" t="s">
        <v>32</v>
      </c>
      <c r="D31" s="78">
        <f>D17+D23+D27</f>
        <v>446.42153375708523</v>
      </c>
      <c r="E31" s="78"/>
      <c r="F31" s="93">
        <f>D31/$D$32</f>
        <v>0.20291887898049329</v>
      </c>
      <c r="G31" s="86" t="s">
        <v>33</v>
      </c>
      <c r="H31" s="1"/>
      <c r="I31" s="72" t="s">
        <v>32</v>
      </c>
      <c r="J31" s="78">
        <v>392.84185729729734</v>
      </c>
      <c r="K31" s="84"/>
      <c r="L31" s="1"/>
      <c r="M31" s="72" t="s">
        <v>32</v>
      </c>
      <c r="N31" s="78">
        <v>359.18927760242156</v>
      </c>
      <c r="O31" s="84"/>
      <c r="P31" s="1"/>
      <c r="Q31" s="72" t="s">
        <v>32</v>
      </c>
      <c r="R31" s="78">
        <v>298.70330150418238</v>
      </c>
      <c r="S31" s="84"/>
      <c r="U31" s="72" t="s">
        <v>32</v>
      </c>
      <c r="V31" s="78">
        <v>298.70330150418238</v>
      </c>
      <c r="W31" s="84"/>
      <c r="Y31" s="72" t="s">
        <v>32</v>
      </c>
      <c r="Z31" s="78">
        <v>298.7059344499462</v>
      </c>
      <c r="AA31" s="84"/>
      <c r="AC31" s="72" t="s">
        <v>32</v>
      </c>
      <c r="AD31" s="78">
        <v>227.03588359277109</v>
      </c>
      <c r="AE31" s="84"/>
    </row>
    <row r="32" spans="1:38" x14ac:dyDescent="0.2">
      <c r="A32" s="71" t="s">
        <v>27</v>
      </c>
      <c r="C32" s="74"/>
      <c r="D32" s="76">
        <v>2200</v>
      </c>
      <c r="E32" s="76"/>
      <c r="F32" s="95">
        <v>1</v>
      </c>
      <c r="G32" s="67" t="s">
        <v>33</v>
      </c>
      <c r="H32" s="1"/>
      <c r="I32" s="74"/>
      <c r="J32" s="76">
        <v>2100</v>
      </c>
      <c r="K32" s="77"/>
      <c r="L32" s="1"/>
      <c r="M32" s="74"/>
      <c r="N32" s="76">
        <v>2100</v>
      </c>
      <c r="O32" s="77"/>
      <c r="P32" s="1"/>
      <c r="Q32" s="74"/>
      <c r="R32" s="76">
        <v>1900</v>
      </c>
      <c r="S32" s="77"/>
      <c r="U32" s="74"/>
      <c r="V32" s="76">
        <v>1800</v>
      </c>
      <c r="W32" s="77"/>
      <c r="Y32" s="74"/>
      <c r="Z32" s="76">
        <v>1800</v>
      </c>
      <c r="AA32" s="77"/>
      <c r="AC32" s="74"/>
      <c r="AD32" s="76">
        <f>AD18+AD24+AD28</f>
        <v>1700</v>
      </c>
      <c r="AE32" s="77"/>
    </row>
    <row r="33" spans="1:29" x14ac:dyDescent="0.2">
      <c r="C33" s="12"/>
      <c r="F33" s="1"/>
      <c r="G33" s="1"/>
      <c r="H33" s="1"/>
      <c r="I33" s="12"/>
      <c r="L33" s="1"/>
      <c r="M33" s="12"/>
      <c r="P33" s="1"/>
      <c r="Q33" s="12"/>
      <c r="U33" s="12"/>
      <c r="Y33" s="12"/>
      <c r="AC33" s="12"/>
    </row>
    <row r="35" spans="1:29" ht="12.75" customHeight="1" x14ac:dyDescent="0.2">
      <c r="A35" s="112" t="s">
        <v>44</v>
      </c>
      <c r="B35" s="113"/>
    </row>
    <row r="36" spans="1:29" x14ac:dyDescent="0.2">
      <c r="A36" s="114"/>
      <c r="B36" s="115"/>
    </row>
    <row r="37" spans="1:29" x14ac:dyDescent="0.2">
      <c r="A37" s="114"/>
      <c r="B37" s="115"/>
    </row>
    <row r="38" spans="1:29" x14ac:dyDescent="0.2">
      <c r="A38" s="114"/>
      <c r="B38" s="115"/>
    </row>
    <row r="39" spans="1:29" x14ac:dyDescent="0.2">
      <c r="A39" s="116"/>
      <c r="B39" s="117"/>
    </row>
  </sheetData>
  <mergeCells count="18">
    <mergeCell ref="AG2:AI2"/>
    <mergeCell ref="C1:E1"/>
    <mergeCell ref="AG1:AI1"/>
    <mergeCell ref="A30:A31"/>
    <mergeCell ref="AC1:AE1"/>
    <mergeCell ref="AC2:AE2"/>
    <mergeCell ref="U1:W1"/>
    <mergeCell ref="U2:W2"/>
    <mergeCell ref="Q1:S1"/>
    <mergeCell ref="Q2:S2"/>
    <mergeCell ref="M1:O1"/>
    <mergeCell ref="M2:O2"/>
    <mergeCell ref="I1:K1"/>
    <mergeCell ref="I2:K2"/>
    <mergeCell ref="A35:B39"/>
    <mergeCell ref="Y1:AA1"/>
    <mergeCell ref="Y2:AA2"/>
    <mergeCell ref="C2:E2"/>
  </mergeCells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>
    <oddHeader>&amp;R&amp;F
&amp;A
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Q39"/>
  <sheetViews>
    <sheetView zoomScale="80" zoomScaleNormal="80" workbookViewId="0"/>
  </sheetViews>
  <sheetFormatPr defaultRowHeight="12.75" x14ac:dyDescent="0.2"/>
  <cols>
    <col min="1" max="1" width="57.85546875" customWidth="1"/>
    <col min="2" max="2" width="8.140625" customWidth="1"/>
    <col min="3" max="3" width="10" customWidth="1"/>
    <col min="4" max="4" width="7.7109375" customWidth="1"/>
    <col min="5" max="5" width="8.140625" customWidth="1"/>
    <col min="6" max="6" width="9.85546875" customWidth="1"/>
    <col min="7" max="7" width="7.7109375" customWidth="1"/>
    <col min="8" max="8" width="9.140625" customWidth="1"/>
    <col min="9" max="9" width="9.85546875" customWidth="1"/>
    <col min="10" max="10" width="7.5703125" customWidth="1"/>
    <col min="11" max="11" width="9" customWidth="1"/>
    <col min="12" max="12" width="10.5703125" customWidth="1"/>
    <col min="13" max="13" width="7.7109375" customWidth="1"/>
    <col min="14" max="14" width="1.7109375" customWidth="1"/>
    <col min="15" max="15" width="9.5703125" customWidth="1"/>
    <col min="16" max="16" width="6.7109375" customWidth="1"/>
  </cols>
  <sheetData>
    <row r="2" spans="1:17" x14ac:dyDescent="0.2">
      <c r="A2" s="35" t="str">
        <f>Sjabloon!A2</f>
        <v>Forfaitaire regeling vrijwilligers 2026</v>
      </c>
      <c r="B2" s="109" t="s">
        <v>0</v>
      </c>
      <c r="C2" s="110"/>
      <c r="D2" s="111"/>
      <c r="E2" s="109" t="s">
        <v>1</v>
      </c>
      <c r="F2" s="110"/>
      <c r="G2" s="111"/>
      <c r="H2" s="109" t="s">
        <v>2</v>
      </c>
      <c r="I2" s="110"/>
      <c r="J2" s="111"/>
      <c r="K2" s="109" t="s">
        <v>3</v>
      </c>
      <c r="L2" s="110"/>
      <c r="M2" s="111"/>
    </row>
    <row r="3" spans="1:17" x14ac:dyDescent="0.2">
      <c r="A3" s="36" t="s">
        <v>40</v>
      </c>
      <c r="B3" s="104">
        <v>14.276769688023393</v>
      </c>
      <c r="C3" s="49"/>
      <c r="D3" s="50"/>
      <c r="E3" s="104">
        <v>14.475003699243652</v>
      </c>
      <c r="F3" s="49"/>
      <c r="G3" s="50"/>
      <c r="H3" s="104">
        <v>24.517784161788938</v>
      </c>
      <c r="I3" s="33"/>
      <c r="J3" s="34"/>
      <c r="K3" s="104">
        <v>21.782607819585351</v>
      </c>
      <c r="L3" s="33"/>
      <c r="M3" s="34"/>
    </row>
    <row r="4" spans="1:17" x14ac:dyDescent="0.2">
      <c r="A4" s="37" t="s">
        <v>20</v>
      </c>
      <c r="B4" s="5">
        <f>B3*$Q$4</f>
        <v>0</v>
      </c>
      <c r="C4" s="12"/>
      <c r="D4" s="31"/>
      <c r="E4" s="5">
        <f>E3*$Q$4</f>
        <v>0</v>
      </c>
      <c r="F4" s="12"/>
      <c r="G4" s="23"/>
      <c r="H4" s="5">
        <f>H3*$Q$4</f>
        <v>0</v>
      </c>
      <c r="I4" s="12"/>
      <c r="J4" s="23"/>
      <c r="K4" s="5">
        <f>K3*$Q$4</f>
        <v>0</v>
      </c>
      <c r="L4" s="33"/>
      <c r="M4" s="34"/>
      <c r="O4" s="1" t="s">
        <v>20</v>
      </c>
      <c r="Q4" s="97">
        <v>0</v>
      </c>
    </row>
    <row r="5" spans="1:17" x14ac:dyDescent="0.2">
      <c r="A5" s="36" t="s">
        <v>22</v>
      </c>
      <c r="B5" s="4"/>
      <c r="C5" s="32">
        <f>B3-B4</f>
        <v>14.276769688023393</v>
      </c>
      <c r="D5" s="3"/>
      <c r="F5" s="32">
        <f>E3-E4</f>
        <v>14.475003699243652</v>
      </c>
      <c r="G5" s="3"/>
      <c r="I5" s="32">
        <f>H3-H4</f>
        <v>24.517784161788938</v>
      </c>
      <c r="J5" s="3"/>
      <c r="L5" s="32">
        <f>K3-K4</f>
        <v>21.782607819585351</v>
      </c>
      <c r="M5" s="3"/>
      <c r="N5" s="2"/>
      <c r="O5" s="96" t="s">
        <v>47</v>
      </c>
    </row>
    <row r="6" spans="1:17" x14ac:dyDescent="0.2">
      <c r="A6" s="36" t="s">
        <v>6</v>
      </c>
      <c r="B6" s="100">
        <v>3.8113692447981791</v>
      </c>
      <c r="C6" s="13"/>
      <c r="D6" s="51"/>
      <c r="E6" s="105">
        <v>4.4024204919670433</v>
      </c>
      <c r="F6" s="13"/>
      <c r="G6" s="51"/>
      <c r="H6" s="105">
        <v>4.2072582443413573</v>
      </c>
      <c r="I6" s="13"/>
      <c r="J6" s="51"/>
      <c r="K6" s="105">
        <v>4.1204621353201691</v>
      </c>
      <c r="M6" s="3"/>
      <c r="N6" s="2"/>
      <c r="O6" s="11" t="str">
        <f>O$5</f>
        <v>PAS2024</v>
      </c>
    </row>
    <row r="7" spans="1:17" x14ac:dyDescent="0.2">
      <c r="A7" s="38" t="s">
        <v>8</v>
      </c>
      <c r="B7" s="52"/>
      <c r="C7" s="12">
        <f>B6*C5</f>
        <v>54.414040903999251</v>
      </c>
      <c r="D7" s="53" t="s">
        <v>13</v>
      </c>
      <c r="E7" s="52"/>
      <c r="F7" s="12">
        <f>E6*F5</f>
        <v>63.725052906849015</v>
      </c>
      <c r="G7" s="53" t="s">
        <v>13</v>
      </c>
      <c r="H7" s="52"/>
      <c r="I7" s="12">
        <f>H6*I5</f>
        <v>103.15264954766846</v>
      </c>
      <c r="J7" s="53" t="s">
        <v>13</v>
      </c>
      <c r="K7" s="52"/>
      <c r="L7" s="12">
        <f>K6*L5</f>
        <v>89.75441072913047</v>
      </c>
      <c r="M7" s="23" t="s">
        <v>13</v>
      </c>
      <c r="N7" s="2"/>
      <c r="O7" s="1"/>
    </row>
    <row r="8" spans="1:17" x14ac:dyDescent="0.2">
      <c r="A8" s="36" t="s">
        <v>7</v>
      </c>
      <c r="B8" s="100">
        <v>0.41151565234111587</v>
      </c>
      <c r="C8" s="13"/>
      <c r="D8" s="51"/>
      <c r="E8" s="100">
        <v>1.094488945563205</v>
      </c>
      <c r="F8" s="13"/>
      <c r="G8" s="51"/>
      <c r="H8" s="100">
        <v>1.4050631611932836</v>
      </c>
      <c r="I8" s="13"/>
      <c r="J8" s="51"/>
      <c r="K8" s="100">
        <v>0.89376694525472122</v>
      </c>
      <c r="M8" s="3"/>
      <c r="N8" s="2"/>
      <c r="O8" s="11" t="str">
        <f>O$5</f>
        <v>PAS2024</v>
      </c>
    </row>
    <row r="9" spans="1:17" x14ac:dyDescent="0.2">
      <c r="A9" s="39" t="s">
        <v>9</v>
      </c>
      <c r="B9" s="19"/>
      <c r="C9" s="20">
        <f>B8*C5</f>
        <v>5.875114191490816</v>
      </c>
      <c r="D9" s="24" t="s">
        <v>14</v>
      </c>
      <c r="E9" s="19"/>
      <c r="F9" s="20">
        <f>E8*F5</f>
        <v>15.842731535808676</v>
      </c>
      <c r="G9" s="24" t="s">
        <v>14</v>
      </c>
      <c r="H9" s="19"/>
      <c r="I9" s="20">
        <f>H8*I5</f>
        <v>34.449035319817789</v>
      </c>
      <c r="J9" s="24" t="s">
        <v>14</v>
      </c>
      <c r="K9" s="19"/>
      <c r="L9" s="20">
        <f>K8*L5</f>
        <v>19.468574850592404</v>
      </c>
      <c r="M9" s="24" t="s">
        <v>14</v>
      </c>
      <c r="N9" s="2"/>
      <c r="O9" s="1"/>
    </row>
    <row r="10" spans="1:17" x14ac:dyDescent="0.2">
      <c r="A10" s="36" t="s">
        <v>38</v>
      </c>
      <c r="B10" s="104">
        <v>8.1151235564455231</v>
      </c>
      <c r="C10" s="46"/>
      <c r="D10" s="47"/>
      <c r="E10" s="104">
        <v>12.784457651073224</v>
      </c>
      <c r="F10" s="46"/>
      <c r="G10" s="48"/>
      <c r="H10" s="104">
        <v>11.748026946247732</v>
      </c>
      <c r="I10" s="46"/>
      <c r="J10" s="48"/>
      <c r="K10" s="104">
        <v>11.635051936511289</v>
      </c>
      <c r="L10" s="15"/>
      <c r="M10" s="22"/>
      <c r="N10" s="2"/>
      <c r="O10" s="11" t="str">
        <f>O$5</f>
        <v>PAS2024</v>
      </c>
    </row>
    <row r="11" spans="1:17" x14ac:dyDescent="0.2">
      <c r="A11" s="37" t="s">
        <v>20</v>
      </c>
      <c r="B11" s="5">
        <f>B10*$Q$4</f>
        <v>0</v>
      </c>
      <c r="C11" s="12"/>
      <c r="D11" s="31"/>
      <c r="E11" s="5">
        <f>E10*$Q$4</f>
        <v>0</v>
      </c>
      <c r="F11" s="12"/>
      <c r="G11" s="23"/>
      <c r="H11" s="5">
        <f>H10*$Q$4</f>
        <v>0</v>
      </c>
      <c r="I11" s="12"/>
      <c r="J11" s="23"/>
      <c r="K11" s="5">
        <f>K10*$Q$4</f>
        <v>0</v>
      </c>
      <c r="L11" s="12"/>
      <c r="M11" s="23"/>
      <c r="N11" s="2"/>
      <c r="O11" s="1"/>
      <c r="Q11" s="1"/>
    </row>
    <row r="12" spans="1:17" x14ac:dyDescent="0.2">
      <c r="A12" s="36" t="s">
        <v>21</v>
      </c>
      <c r="B12" s="4"/>
      <c r="C12" s="32">
        <f>B10-B11</f>
        <v>8.1151235564455231</v>
      </c>
      <c r="E12" s="4"/>
      <c r="F12" s="32">
        <f>E10-E11</f>
        <v>12.784457651073224</v>
      </c>
      <c r="G12" s="3"/>
      <c r="H12" s="4"/>
      <c r="I12" s="32">
        <f>H10-H11</f>
        <v>11.748026946247732</v>
      </c>
      <c r="J12" s="3"/>
      <c r="K12" s="4"/>
      <c r="L12" s="32">
        <f>K10-K11</f>
        <v>11.635051936511289</v>
      </c>
      <c r="M12" s="3"/>
      <c r="N12" s="2"/>
      <c r="O12" s="11"/>
      <c r="Q12" s="1"/>
    </row>
    <row r="13" spans="1:17" x14ac:dyDescent="0.2">
      <c r="A13" s="36" t="s">
        <v>4</v>
      </c>
      <c r="B13" s="103">
        <v>0.90600000000000003</v>
      </c>
      <c r="C13" s="14">
        <f>B10*B13</f>
        <v>7.3523019421396443</v>
      </c>
      <c r="E13" s="103">
        <v>0.83</v>
      </c>
      <c r="F13" s="14">
        <f>E10*E13</f>
        <v>10.611099850390776</v>
      </c>
      <c r="G13" s="3"/>
      <c r="H13" s="103">
        <v>0.88600000000000001</v>
      </c>
      <c r="I13" s="14">
        <f>H10*H13</f>
        <v>10.40875187437549</v>
      </c>
      <c r="J13" s="3"/>
      <c r="K13" s="103">
        <v>0.873</v>
      </c>
      <c r="L13" s="14">
        <f>K10*K13</f>
        <v>10.157400340574355</v>
      </c>
      <c r="M13" s="3"/>
      <c r="N13" s="2"/>
      <c r="O13" s="11" t="str">
        <f>O$5</f>
        <v>PAS2024</v>
      </c>
    </row>
    <row r="14" spans="1:17" x14ac:dyDescent="0.2">
      <c r="A14" s="36" t="s">
        <v>11</v>
      </c>
      <c r="B14" s="4"/>
      <c r="C14" s="15">
        <f>IF(C12-C13&lt;0,0,C12-C13)</f>
        <v>0.7628216143058788</v>
      </c>
      <c r="E14" s="4"/>
      <c r="F14" s="15">
        <f>IF(F12-F13&lt;0,0,F12-F13)</f>
        <v>2.1733578006824477</v>
      </c>
      <c r="G14" s="3"/>
      <c r="H14" s="4"/>
      <c r="I14" s="15">
        <f>IF(I12-I13&lt;0,0,I12-I13)</f>
        <v>1.3392750718722422</v>
      </c>
      <c r="J14" s="3"/>
      <c r="K14" s="4"/>
      <c r="L14" s="15">
        <f>IF(L12-L13&lt;0,0,L12-L13)</f>
        <v>1.4776515959369334</v>
      </c>
      <c r="M14" s="3"/>
      <c r="N14" s="2"/>
      <c r="O14" s="1"/>
    </row>
    <row r="15" spans="1:17" x14ac:dyDescent="0.2">
      <c r="A15" s="36" t="s">
        <v>6</v>
      </c>
      <c r="B15" s="17"/>
      <c r="C15" s="30">
        <f>B6</f>
        <v>3.8113692447981791</v>
      </c>
      <c r="E15" s="17"/>
      <c r="F15" s="30">
        <f>E6</f>
        <v>4.4024204919670433</v>
      </c>
      <c r="G15" s="3"/>
      <c r="H15" s="17"/>
      <c r="I15" s="30">
        <f>H6</f>
        <v>4.2072582443413573</v>
      </c>
      <c r="J15" s="3"/>
      <c r="K15" s="17"/>
      <c r="L15" s="30">
        <f>K6</f>
        <v>4.1204621353201691</v>
      </c>
      <c r="M15" s="3"/>
      <c r="N15" s="2"/>
      <c r="O15" s="11"/>
    </row>
    <row r="16" spans="1:17" x14ac:dyDescent="0.2">
      <c r="A16" s="39" t="s">
        <v>10</v>
      </c>
      <c r="B16" s="19"/>
      <c r="C16" s="18">
        <f>C14*C15</f>
        <v>2.9073948400327252</v>
      </c>
      <c r="D16" s="29" t="s">
        <v>15</v>
      </c>
      <c r="E16" s="19"/>
      <c r="F16" s="18">
        <f>F14*F15</f>
        <v>9.5680349181008317</v>
      </c>
      <c r="G16" s="24" t="s">
        <v>15</v>
      </c>
      <c r="H16" s="19"/>
      <c r="I16" s="18">
        <f>I14*I15</f>
        <v>5.6346760875753548</v>
      </c>
      <c r="J16" s="24" t="s">
        <v>15</v>
      </c>
      <c r="K16" s="19"/>
      <c r="L16" s="18">
        <f>L14*L15</f>
        <v>6.0886074502535523</v>
      </c>
      <c r="M16" s="24" t="s">
        <v>15</v>
      </c>
      <c r="N16" s="2"/>
      <c r="O16" s="1"/>
    </row>
    <row r="17" spans="1:16" x14ac:dyDescent="0.2">
      <c r="A17" s="21" t="s">
        <v>16</v>
      </c>
      <c r="B17" s="13" t="s">
        <v>29</v>
      </c>
      <c r="C17" s="26">
        <f>SUM(C7,C9,C16)</f>
        <v>63.196549935522789</v>
      </c>
      <c r="D17" s="22" t="s">
        <v>17</v>
      </c>
      <c r="E17" s="13" t="s">
        <v>29</v>
      </c>
      <c r="F17" s="26">
        <f>SUM(F7,F9,F16)</f>
        <v>89.135819360758532</v>
      </c>
      <c r="G17" s="22" t="s">
        <v>17</v>
      </c>
      <c r="H17" s="13" t="s">
        <v>29</v>
      </c>
      <c r="I17" s="26">
        <f>SUM(I7,I9,I16)</f>
        <v>143.2363609550616</v>
      </c>
      <c r="J17" s="22" t="s">
        <v>17</v>
      </c>
      <c r="K17" s="13" t="s">
        <v>29</v>
      </c>
      <c r="L17" s="26">
        <f>SUM(L7,L9,L16)</f>
        <v>115.31159302997642</v>
      </c>
      <c r="M17" s="22" t="s">
        <v>17</v>
      </c>
      <c r="N17" s="2"/>
      <c r="O17" s="1"/>
      <c r="P17" s="13"/>
    </row>
    <row r="18" spans="1:16" x14ac:dyDescent="0.2">
      <c r="A18" s="25" t="s">
        <v>12</v>
      </c>
      <c r="B18" s="6"/>
      <c r="C18" s="28">
        <f>L18</f>
        <v>440</v>
      </c>
      <c r="D18" s="6"/>
      <c r="E18" s="6"/>
      <c r="F18" s="28">
        <f>L18</f>
        <v>440</v>
      </c>
      <c r="G18" s="6"/>
      <c r="H18" s="6"/>
      <c r="I18" s="28">
        <f>L18</f>
        <v>440</v>
      </c>
      <c r="J18" s="6"/>
      <c r="K18" s="6"/>
      <c r="L18" s="28">
        <f>Sjabloon!D18</f>
        <v>440</v>
      </c>
      <c r="M18" s="6"/>
      <c r="N18" s="2"/>
      <c r="O18" s="1" t="s">
        <v>41</v>
      </c>
      <c r="P18" s="13"/>
    </row>
    <row r="19" spans="1:16" x14ac:dyDescent="0.2">
      <c r="A19" s="16"/>
      <c r="B19" s="9"/>
      <c r="C19" s="20"/>
      <c r="D19" s="9"/>
      <c r="E19" s="9"/>
      <c r="F19" s="20"/>
      <c r="G19" s="9"/>
      <c r="H19" s="9"/>
      <c r="I19" s="20"/>
      <c r="J19" s="9"/>
      <c r="K19" s="9"/>
      <c r="L19" s="20"/>
      <c r="M19" s="9"/>
      <c r="N19" s="2"/>
      <c r="O19" s="1"/>
      <c r="P19" s="13"/>
    </row>
    <row r="20" spans="1:16" x14ac:dyDescent="0.2">
      <c r="A20" s="56" t="s">
        <v>34</v>
      </c>
      <c r="B20" s="8"/>
      <c r="C20" s="106">
        <v>41.25</v>
      </c>
      <c r="D20" s="44"/>
      <c r="E20" s="8"/>
      <c r="F20" s="106">
        <v>22.968181818181819</v>
      </c>
      <c r="G20" s="44"/>
      <c r="H20" s="8"/>
      <c r="I20" s="106">
        <v>21.995555555555555</v>
      </c>
      <c r="J20" s="44"/>
      <c r="K20" s="8"/>
      <c r="L20" s="106">
        <v>30.238529411764709</v>
      </c>
      <c r="M20" s="7"/>
      <c r="N20" s="2"/>
      <c r="O20" s="1" t="str">
        <f>O$5</f>
        <v>PAS2024</v>
      </c>
      <c r="P20" s="13"/>
    </row>
    <row r="21" spans="1:16" x14ac:dyDescent="0.2">
      <c r="A21" s="40" t="s">
        <v>37</v>
      </c>
      <c r="B21" s="5"/>
      <c r="C21" s="107">
        <v>241.71428571428572</v>
      </c>
      <c r="D21" s="45"/>
      <c r="E21" s="5"/>
      <c r="F21" s="107">
        <v>573.09090909090912</v>
      </c>
      <c r="G21" s="45"/>
      <c r="H21" s="5"/>
      <c r="I21" s="107">
        <v>838.44444444444446</v>
      </c>
      <c r="J21" s="45"/>
      <c r="K21" s="5"/>
      <c r="L21" s="107">
        <v>506.88235294117646</v>
      </c>
      <c r="M21" s="3"/>
      <c r="N21" s="2"/>
      <c r="O21" s="1" t="str">
        <f>O$5</f>
        <v>PAS2024</v>
      </c>
      <c r="P21" s="13"/>
    </row>
    <row r="22" spans="1:16" x14ac:dyDescent="0.2">
      <c r="A22" s="41" t="s">
        <v>5</v>
      </c>
      <c r="B22" s="5"/>
      <c r="C22" s="107">
        <v>45.64</v>
      </c>
      <c r="D22" s="45"/>
      <c r="E22" s="5"/>
      <c r="F22" s="107">
        <v>93.041666666666671</v>
      </c>
      <c r="G22" s="45"/>
      <c r="H22" s="5"/>
      <c r="I22" s="107">
        <v>101.68421052631579</v>
      </c>
      <c r="J22" s="45"/>
      <c r="K22" s="5"/>
      <c r="L22" s="107">
        <v>78.029411764705884</v>
      </c>
      <c r="M22" s="3"/>
      <c r="N22" s="2"/>
      <c r="O22" s="1" t="str">
        <f>O$5</f>
        <v>PAS2024</v>
      </c>
      <c r="P22" s="13"/>
    </row>
    <row r="23" spans="1:16" x14ac:dyDescent="0.2">
      <c r="A23" s="79" t="s">
        <v>35</v>
      </c>
      <c r="B23" s="63" t="s">
        <v>30</v>
      </c>
      <c r="C23" s="27">
        <f>C20*C21/C22</f>
        <v>218.46437961687744</v>
      </c>
      <c r="D23" s="10"/>
      <c r="E23" s="63" t="s">
        <v>30</v>
      </c>
      <c r="F23" s="27">
        <f>F20*F21/F22</f>
        <v>141.47270432616685</v>
      </c>
      <c r="G23" s="10"/>
      <c r="H23" s="63" t="s">
        <v>30</v>
      </c>
      <c r="I23" s="27">
        <f>I20*I21/I22</f>
        <v>181.36592950438362</v>
      </c>
      <c r="J23" s="10"/>
      <c r="K23" s="63" t="s">
        <v>30</v>
      </c>
      <c r="L23" s="27">
        <f>L20*L21/L22</f>
        <v>196.43076361943196</v>
      </c>
      <c r="M23" s="10"/>
      <c r="N23" s="2"/>
      <c r="O23" s="1"/>
      <c r="P23" s="13"/>
    </row>
    <row r="24" spans="1:16" x14ac:dyDescent="0.2">
      <c r="A24" s="71" t="s">
        <v>36</v>
      </c>
      <c r="C24" s="28">
        <f>Sjabloon!D24</f>
        <v>660</v>
      </c>
      <c r="D24" s="11"/>
      <c r="F24" s="28">
        <f>Sjabloon!D24</f>
        <v>660</v>
      </c>
      <c r="G24" s="11"/>
      <c r="I24" s="28">
        <f>Sjabloon!D24</f>
        <v>660</v>
      </c>
      <c r="J24" s="13"/>
      <c r="L24" s="28">
        <f>Sjabloon!D24</f>
        <v>660</v>
      </c>
      <c r="M24" s="13"/>
      <c r="N24" s="2"/>
      <c r="O24" s="1" t="s">
        <v>42</v>
      </c>
      <c r="P24" s="13"/>
    </row>
    <row r="25" spans="1:16" x14ac:dyDescent="0.2">
      <c r="A25" s="54"/>
      <c r="B25" s="12"/>
      <c r="C25" s="55"/>
      <c r="D25" s="11"/>
      <c r="E25" s="12"/>
      <c r="F25" s="55"/>
      <c r="G25" s="11"/>
      <c r="H25" s="12"/>
      <c r="I25" s="55"/>
      <c r="J25" s="13"/>
      <c r="K25" s="12"/>
      <c r="M25" s="13"/>
      <c r="N25" s="2"/>
      <c r="O25" s="1"/>
      <c r="P25" s="13"/>
    </row>
    <row r="26" spans="1:16" x14ac:dyDescent="0.2">
      <c r="A26" s="62" t="s">
        <v>25</v>
      </c>
      <c r="B26" s="70"/>
      <c r="C26" s="106">
        <v>136.54697085889569</v>
      </c>
      <c r="D26" s="64"/>
      <c r="E26" s="70"/>
      <c r="F26" s="106">
        <v>81.727625127223874</v>
      </c>
      <c r="G26" s="66"/>
      <c r="H26" s="70"/>
      <c r="I26" s="106">
        <v>220.34499075717241</v>
      </c>
      <c r="J26" s="7"/>
      <c r="K26" s="70"/>
      <c r="L26" s="106">
        <v>134.67917710767682</v>
      </c>
      <c r="M26" s="7"/>
    </row>
    <row r="27" spans="1:16" x14ac:dyDescent="0.2">
      <c r="A27" s="63"/>
      <c r="B27" s="69" t="s">
        <v>31</v>
      </c>
      <c r="C27" s="61">
        <f>C26</f>
        <v>136.54697085889569</v>
      </c>
      <c r="D27" s="65"/>
      <c r="E27" s="69" t="s">
        <v>31</v>
      </c>
      <c r="F27" s="61">
        <f>F26</f>
        <v>81.727625127223874</v>
      </c>
      <c r="G27" s="67"/>
      <c r="H27" s="69" t="s">
        <v>31</v>
      </c>
      <c r="I27" s="61">
        <f>I26</f>
        <v>220.34499075717241</v>
      </c>
      <c r="J27" s="10"/>
      <c r="K27" s="69" t="s">
        <v>31</v>
      </c>
      <c r="L27" s="61">
        <f>L26</f>
        <v>134.67917710767682</v>
      </c>
      <c r="M27" s="10"/>
    </row>
    <row r="28" spans="1:16" x14ac:dyDescent="0.2">
      <c r="A28" s="54" t="s">
        <v>24</v>
      </c>
      <c r="B28" s="55"/>
      <c r="C28" s="55">
        <f>Sjabloon!D28</f>
        <v>1100</v>
      </c>
      <c r="E28" s="55"/>
      <c r="F28" s="55">
        <f>Sjabloon!D28</f>
        <v>1100</v>
      </c>
      <c r="H28" s="55"/>
      <c r="I28" s="55">
        <f>Sjabloon!D28</f>
        <v>1100</v>
      </c>
      <c r="J28" s="13"/>
      <c r="K28" s="55"/>
      <c r="L28" s="55">
        <f>Sjabloon!D28</f>
        <v>1100</v>
      </c>
      <c r="M28" s="1"/>
      <c r="N28" s="1"/>
      <c r="O28" s="1" t="s">
        <v>18</v>
      </c>
      <c r="P28" s="1"/>
    </row>
    <row r="29" spans="1:16" x14ac:dyDescent="0.2">
      <c r="B29" s="12"/>
      <c r="C29" s="12"/>
      <c r="E29" s="12"/>
      <c r="F29" s="2"/>
      <c r="H29" s="12"/>
      <c r="K29" s="12"/>
      <c r="O29" s="1"/>
    </row>
    <row r="30" spans="1:16" x14ac:dyDescent="0.2">
      <c r="A30" s="124" t="s">
        <v>26</v>
      </c>
      <c r="B30" s="57"/>
      <c r="C30" s="15"/>
      <c r="D30" s="7"/>
      <c r="E30" s="57"/>
      <c r="F30" s="60"/>
      <c r="G30" s="7"/>
      <c r="H30" s="57"/>
      <c r="I30" s="6"/>
      <c r="J30" s="7"/>
      <c r="K30" s="57"/>
      <c r="L30" s="6"/>
      <c r="M30" s="7"/>
      <c r="O30" s="1"/>
    </row>
    <row r="31" spans="1:16" x14ac:dyDescent="0.2">
      <c r="A31" s="125"/>
      <c r="B31" s="69" t="s">
        <v>32</v>
      </c>
      <c r="C31" s="61">
        <f>C17+C23+C27</f>
        <v>418.2079004112959</v>
      </c>
      <c r="D31" s="59"/>
      <c r="E31" s="69" t="s">
        <v>32</v>
      </c>
      <c r="F31" s="61">
        <f>F17+F23+F27</f>
        <v>312.33614881414923</v>
      </c>
      <c r="G31" s="10"/>
      <c r="H31" s="69" t="s">
        <v>32</v>
      </c>
      <c r="I31" s="61">
        <f>I17+I23+I27</f>
        <v>544.94728121661763</v>
      </c>
      <c r="J31" s="10"/>
      <c r="K31" s="69" t="s">
        <v>32</v>
      </c>
      <c r="L31" s="61">
        <f>L17+L23+L27</f>
        <v>446.42153375708523</v>
      </c>
      <c r="M31" s="10"/>
      <c r="O31" s="1"/>
    </row>
    <row r="32" spans="1:16" x14ac:dyDescent="0.2">
      <c r="A32" s="54" t="s">
        <v>27</v>
      </c>
      <c r="B32" s="12"/>
      <c r="C32" s="68">
        <f>Sjabloon!D32</f>
        <v>2200</v>
      </c>
      <c r="D32" s="1"/>
      <c r="E32" s="12"/>
      <c r="F32" s="68">
        <f>Sjabloon!D32</f>
        <v>2200</v>
      </c>
      <c r="G32" s="1"/>
      <c r="H32" s="12"/>
      <c r="I32" s="68">
        <f>Sjabloon!D32</f>
        <v>2200</v>
      </c>
      <c r="J32" s="1"/>
      <c r="K32" s="12"/>
      <c r="L32" s="68">
        <f>Sjabloon!D32</f>
        <v>2200</v>
      </c>
      <c r="M32" s="1"/>
      <c r="O32" s="1" t="s">
        <v>28</v>
      </c>
    </row>
    <row r="33" spans="1:16" x14ac:dyDescent="0.2">
      <c r="B33" s="12"/>
      <c r="E33" s="12"/>
      <c r="H33" s="12"/>
      <c r="K33" s="12"/>
      <c r="N33" s="2"/>
      <c r="O33" s="1"/>
      <c r="P33" s="1"/>
    </row>
    <row r="35" spans="1:16" ht="12.75" customHeight="1" x14ac:dyDescent="0.2">
      <c r="A35" s="112" t="s">
        <v>44</v>
      </c>
      <c r="B35" s="113"/>
    </row>
    <row r="36" spans="1:16" x14ac:dyDescent="0.2">
      <c r="A36" s="114"/>
      <c r="B36" s="115"/>
    </row>
    <row r="37" spans="1:16" x14ac:dyDescent="0.2">
      <c r="A37" s="114"/>
      <c r="B37" s="115"/>
    </row>
    <row r="38" spans="1:16" x14ac:dyDescent="0.2">
      <c r="A38" s="114"/>
      <c r="B38" s="115"/>
    </row>
    <row r="39" spans="1:16" x14ac:dyDescent="0.2">
      <c r="A39" s="116"/>
      <c r="B39" s="117"/>
    </row>
  </sheetData>
  <mergeCells count="6">
    <mergeCell ref="A35:B39"/>
    <mergeCell ref="B2:D2"/>
    <mergeCell ref="E2:G2"/>
    <mergeCell ref="H2:J2"/>
    <mergeCell ref="K2:M2"/>
    <mergeCell ref="A30:A3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>
    <oddHeader>&amp;R&amp;F
&amp;A
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947AEB56878C4AAB121E4343D5AA96" ma:contentTypeVersion="15" ma:contentTypeDescription="Create a new document." ma:contentTypeScope="" ma:versionID="7ea9bda55d76bbac023e3ac05f830e39">
  <xsd:schema xmlns:xsd="http://www.w3.org/2001/XMLSchema" xmlns:xs="http://www.w3.org/2001/XMLSchema" xmlns:p="http://schemas.microsoft.com/office/2006/metadata/properties" xmlns:ns2="61d6f473-d19a-4999-8fab-a71ba3339cca" xmlns:ns3="d5622402-eda3-490e-835d-e256b2a551aa" targetNamespace="http://schemas.microsoft.com/office/2006/metadata/properties" ma:root="true" ma:fieldsID="b0a8c1d27e01103fd0ec916ee49e77fb" ns2:_="" ns3:_="">
    <xsd:import namespace="61d6f473-d19a-4999-8fab-a71ba3339cca"/>
    <xsd:import namespace="d5622402-eda3-490e-835d-e256b2a55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DatumenTijd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6f473-d19a-4999-8fab-a71ba3339c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2d68bf3-2f49-40f8-844b-b4f8913c77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DatumenTijd" ma:index="21" nillable="true" ma:displayName="Datum en Tijd " ma:format="DateTime" ma:internalName="DatumenTijd">
      <xsd:simpleType>
        <xsd:restriction base="dms:DateTim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622402-eda3-490e-835d-e256b2a551a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9a3adb9-9518-483d-8a34-cfbf3187d6aa}" ma:internalName="TaxCatchAll" ma:showField="CatchAllData" ma:web="d5622402-eda3-490e-835d-e256b2a55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d6f473-d19a-4999-8fab-a71ba3339cca">
      <Terms xmlns="http://schemas.microsoft.com/office/infopath/2007/PartnerControls"/>
    </lcf76f155ced4ddcb4097134ff3c332f>
    <TaxCatchAll xmlns="d5622402-eda3-490e-835d-e256b2a551aa" xsi:nil="true"/>
    <DatumenTijd xmlns="61d6f473-d19a-4999-8fab-a71ba3339cca" xsi:nil="true"/>
  </documentManagement>
</p:properties>
</file>

<file path=customXml/itemProps1.xml><?xml version="1.0" encoding="utf-8"?>
<ds:datastoreItem xmlns:ds="http://schemas.openxmlformats.org/officeDocument/2006/customXml" ds:itemID="{7FF73A54-FC1E-4780-8DF9-B5597823D2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B2BAB3-1BF4-4B0C-8B8C-53B626C535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d6f473-d19a-4999-8fab-a71ba3339cca"/>
    <ds:schemaRef ds:uri="d5622402-eda3-490e-835d-e256b2a55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BB1FD1-BB4B-4850-BBD2-FDE1D6D31BA9}">
  <ds:schemaRefs>
    <ds:schemaRef ds:uri="http://schemas.microsoft.com/office/2006/metadata/properties"/>
    <ds:schemaRef ds:uri="http://schemas.microsoft.com/office/infopath/2007/PartnerControls"/>
    <ds:schemaRef ds:uri="61d6f473-d19a-4999-8fab-a71ba3339cca"/>
    <ds:schemaRef ds:uri="d5622402-eda3-490e-835d-e256b2a551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Sjabloon</vt:lpstr>
      <vt:lpstr>Jaargrens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Toine Tax</dc:creator>
  <cp:lastModifiedBy>Arne Dee</cp:lastModifiedBy>
  <cp:lastPrinted>2019-12-05T09:39:23Z</cp:lastPrinted>
  <dcterms:created xsi:type="dcterms:W3CDTF">2008-10-20T07:37:20Z</dcterms:created>
  <dcterms:modified xsi:type="dcterms:W3CDTF">2026-01-08T10:13:12Z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0x010100B8947AEB56878C4AAB121E4343D5AA96</vt:lpwstr>
  </property>
</Properties>
</file>