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DOCS\VNPF 2026 thuis werk\VNPF PAS-PFIC\"/>
    </mc:Choice>
  </mc:AlternateContent>
  <xr:revisionPtr revIDLastSave="0" documentId="13_ncr:1_{A556644E-713F-4ACA-8CF7-5FB6E3B83B53}" xr6:coauthVersionLast="47" xr6:coauthVersionMax="47" xr10:uidLastSave="{00000000-0000-0000-0000-000000000000}"/>
  <bookViews>
    <workbookView xWindow="-120" yWindow="-120" windowWidth="19440" windowHeight="11160" xr2:uid="{00000000-000D-0000-FFFF-FFFF00000000}"/>
  </bookViews>
  <sheets>
    <sheet name="Jaargrens" sheetId="6" r:id="rId1"/>
    <sheet name="Maandgrens" sheetId="8" r:id="rId2"/>
  </sheet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8" l="1"/>
  <c r="B22" i="8"/>
  <c r="B27" i="8"/>
  <c r="B33" i="8"/>
  <c r="B22" i="6"/>
  <c r="B27" i="6"/>
  <c r="B33" i="6"/>
  <c r="F36" i="6"/>
  <c r="F33" i="6"/>
  <c r="F20" i="8"/>
  <c r="F12" i="8"/>
  <c r="F9" i="8"/>
  <c r="F13" i="8"/>
  <c r="G11" i="8"/>
  <c r="G10" i="8"/>
  <c r="G8" i="8"/>
  <c r="G7" i="8"/>
  <c r="G11" i="6"/>
  <c r="G8" i="6"/>
  <c r="I5" i="6"/>
  <c r="H5" i="6"/>
  <c r="G6" i="6"/>
  <c r="F12" i="6"/>
  <c r="F14" i="6"/>
  <c r="F9" i="6"/>
  <c r="F13" i="6"/>
  <c r="I16" i="6"/>
  <c r="H16" i="6"/>
  <c r="G17" i="6"/>
  <c r="G18" i="6"/>
  <c r="G19" i="6"/>
  <c r="F20" i="6"/>
  <c r="F22" i="6"/>
  <c r="F1" i="8"/>
  <c r="B1" i="8"/>
  <c r="A17" i="8"/>
  <c r="A15" i="8"/>
  <c r="A3" i="8"/>
  <c r="A4" i="8"/>
  <c r="A1" i="8"/>
  <c r="E16" i="8"/>
  <c r="I16" i="8"/>
  <c r="E5" i="8"/>
  <c r="I5" i="8"/>
  <c r="A16" i="8"/>
  <c r="A5" i="8"/>
  <c r="F26" i="6"/>
  <c r="D15" i="6"/>
  <c r="F27" i="6"/>
  <c r="D4" i="6"/>
  <c r="B32" i="8"/>
  <c r="B26" i="8"/>
  <c r="B32" i="6"/>
  <c r="B26" i="6"/>
  <c r="G25" i="8"/>
  <c r="G3" i="8"/>
  <c r="H15" i="8"/>
  <c r="D15" i="8"/>
  <c r="F31" i="8"/>
  <c r="G24" i="8"/>
  <c r="H18" i="8"/>
  <c r="H4" i="8"/>
  <c r="D4" i="8"/>
  <c r="F32" i="8"/>
  <c r="G18" i="8"/>
  <c r="F33" i="8"/>
  <c r="F27" i="8"/>
  <c r="F22" i="8"/>
  <c r="I36" i="8"/>
  <c r="E36" i="8"/>
  <c r="I33" i="8"/>
  <c r="E33" i="8"/>
  <c r="I27" i="8"/>
  <c r="E27" i="8"/>
  <c r="C18" i="8"/>
  <c r="H16" i="8"/>
  <c r="G17" i="8"/>
  <c r="D16" i="8"/>
  <c r="C17" i="8"/>
  <c r="H5" i="8"/>
  <c r="G6" i="8"/>
  <c r="D5" i="8"/>
  <c r="C6" i="8"/>
  <c r="I36" i="6"/>
  <c r="I33" i="6"/>
  <c r="I27" i="6"/>
  <c r="G26" i="6"/>
  <c r="F32" i="6"/>
  <c r="C32" i="8"/>
  <c r="C26" i="8"/>
  <c r="G32" i="6"/>
  <c r="C19" i="8"/>
  <c r="B20" i="8"/>
  <c r="F26" i="8"/>
  <c r="G19" i="8"/>
  <c r="B12" i="8"/>
  <c r="B14" i="8"/>
  <c r="B13" i="8"/>
  <c r="F14" i="8"/>
  <c r="G32" i="8"/>
  <c r="G26" i="8"/>
  <c r="F21" i="6"/>
  <c r="B21" i="8"/>
  <c r="C21" i="8"/>
  <c r="F21" i="8"/>
  <c r="G21" i="6"/>
  <c r="F29" i="6"/>
  <c r="F35" i="6"/>
  <c r="G35" i="6"/>
  <c r="F29" i="8"/>
  <c r="F35" i="8"/>
  <c r="G35" i="8"/>
  <c r="G21" i="8"/>
  <c r="B29" i="8"/>
  <c r="B35" i="8"/>
  <c r="C35" i="8"/>
  <c r="D16" i="6"/>
  <c r="D5" i="6"/>
  <c r="E36" i="6"/>
  <c r="E33" i="6"/>
  <c r="E27" i="6"/>
  <c r="C18" i="6"/>
  <c r="C17" i="6"/>
  <c r="C19" i="6"/>
  <c r="B20" i="6"/>
  <c r="C26" i="6"/>
  <c r="C32" i="6"/>
  <c r="C6" i="6"/>
  <c r="B12" i="6"/>
  <c r="B14" i="6"/>
  <c r="B9" i="6"/>
  <c r="B13" i="6"/>
  <c r="B21" i="6"/>
  <c r="B29" i="6"/>
  <c r="B35" i="6"/>
  <c r="C35" i="6"/>
  <c r="C21" i="6"/>
</calcChain>
</file>

<file path=xl/sharedStrings.xml><?xml version="1.0" encoding="utf-8"?>
<sst xmlns="http://schemas.openxmlformats.org/spreadsheetml/2006/main" count="65" uniqueCount="53">
  <si>
    <t>Aantal betaalde vrijwilligersdiensten per maand</t>
  </si>
  <si>
    <t>Overige diensten (vergoedingen/verstrekkingen)</t>
  </si>
  <si>
    <t>Aantal betaalde vrijwilligersdiensten per jaar</t>
  </si>
  <si>
    <t>Gemiddelde toegangsprijs minus korting</t>
  </si>
  <si>
    <t>Aantal bezoeken alle vrijwilligers per maand</t>
  </si>
  <si>
    <t>Aantal bezoeken alle vrijwilligers per jaar</t>
  </si>
  <si>
    <t>Totaal verstrekkingen per vrijwilliger per jaar</t>
  </si>
  <si>
    <t>Totaal verstrekkingen per vrijwilliger per maand</t>
  </si>
  <si>
    <t>JAARGRENS</t>
  </si>
  <si>
    <t>MAANDGRENS</t>
  </si>
  <si>
    <t xml:space="preserve">Gemiddelde verstrekking consumpties per eigen bezoek </t>
  </si>
  <si>
    <t>Horecaverstrekking per vrijwilliger per jaar</t>
  </si>
  <si>
    <t>Totaal vergoeding betaalde vrijwilligersdiensten per vrijwilliger per jaar</t>
  </si>
  <si>
    <t>Horecaverstrekking per vrijwilliger per maand</t>
  </si>
  <si>
    <t>Totaal vergoeding betaalde vrijwilligersdiensten per vrijwilliger per maand</t>
  </si>
  <si>
    <t>Overige diensten (vergoedingen/verstrekkingen) per vrijwilliger per maand</t>
  </si>
  <si>
    <t>Vergoeding betaalde vrijwilligersdiensten (in geld of munten)</t>
  </si>
  <si>
    <t>Overige diensten (vergoedingen/verstrekkingen) per vrijwilliger per jaar</t>
  </si>
  <si>
    <t>Alle gele velden zijn parametervelden. De waarden daarin kun je veranderen en het tabblad rekent dan met die nieuwe waarde alles verder uit. Op deze manier kun je spelen met de verschillende parameters en de bedrijfsvoering zodanig inrichten dat zowel de verstrekkingen als de vergoedingen onder de vastgestelde grenzen per jaar blijven.</t>
  </si>
  <si>
    <t>Gemiddelde % eigen bijdrage vrijwilligers aan consumpties (verkoopprijs minus korting)</t>
  </si>
  <si>
    <t xml:space="preserve">Totale verstrekkingen introducee-tickets per maand </t>
  </si>
  <si>
    <t>Aantal introducee-bezoeken van alle vrijwilligers per maand</t>
  </si>
  <si>
    <t>Verstrekking entreetickets per vrijwilliger per maand</t>
  </si>
  <si>
    <t>Verstrekking introducee-tickets per vrijwilliger per maand</t>
  </si>
  <si>
    <t>Totale verstrekkingen entreetickets per jaar</t>
  </si>
  <si>
    <t>Aantal introducee-bezoeken van alle vrijwilligers per jaar</t>
  </si>
  <si>
    <t>Totale verstrekkingen introducee-tickets per jaar</t>
  </si>
  <si>
    <t>Verstrekking entreetickets per vrijwilliger per jaar</t>
  </si>
  <si>
    <t>Verstrekking introducee-tickets per vrijwilliger per jaar</t>
  </si>
  <si>
    <t>TOTAAL sectorspecifieke vergoedingen/verstrekkingen</t>
  </si>
  <si>
    <t>TOTAAL alle vergoedingen/verstrekkingen per vrijwilliger per jaar</t>
  </si>
  <si>
    <t>TOTAAL alle vergoedingen/verstrekkingen per vrijwilliger per maand</t>
  </si>
  <si>
    <t>Toegestane korting (vastgesteld op 0%)</t>
  </si>
  <si>
    <t>N.B. alleen gele velden zelf invullen, de rest gaat automatisch</t>
  </si>
  <si>
    <t>Forfaitaire regeling vrijwilligers 2026</t>
  </si>
  <si>
    <t>Poppodium eigen - Convenant 2026</t>
  </si>
  <si>
    <t>Poppodium gemiddeld - Convenant 2026</t>
  </si>
  <si>
    <t>Aantal vrijwilligers in 2026</t>
  </si>
  <si>
    <t>Gemiddelde toegangsprijs (PAS 2024 gemiddelde)</t>
  </si>
  <si>
    <t>Gemiddelde horecaverbruik per bezoek (PAS2024 gemiddelde)</t>
  </si>
  <si>
    <t>Gemiddelde horecaverbuik minus toegestane korting (PAS2024 gemiddelde)</t>
  </si>
  <si>
    <t>Jaargrens volgens convenant 2026 (20%)</t>
  </si>
  <si>
    <t>Jaargrens volgens convenant 2026 (30%)</t>
  </si>
  <si>
    <t>Jaargrens volgens convenant 2026 (50%)</t>
  </si>
  <si>
    <t>Jaargrens totaal 2026</t>
  </si>
  <si>
    <t>Maandgrens volgens convenant 2026 (20%)</t>
  </si>
  <si>
    <t>Maandgrens volgens convenant 2026 (30%)</t>
  </si>
  <si>
    <t>Maandgrens volgens convenant 2026 (50%)</t>
  </si>
  <si>
    <t>Maandgrens totaal 2026</t>
  </si>
  <si>
    <t>Gemiddeld aantal bezoeken per vrijwilliger per jaar</t>
  </si>
  <si>
    <t>Aantal introducee bezoeken per vrijwilliger per jaar</t>
  </si>
  <si>
    <t>Gemiddeld aantal bezoeken per vrijwilliger per maand</t>
  </si>
  <si>
    <t>Aantal introducee bezoeken per vrijwilliger per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</si>
</sst>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164" formatCode="&quot;€&quot;\ #,##0.00_-;[Red]&quot;€&quot;\ #,##0.00\-"/>
    <numFmt numFmtId="165" formatCode="_-&quot;€&quot;\ * #,##0.00_-;_-&quot;€&quot;\ * #,##0.00\-;_-&quot;€&quot;\ * &quot;-&quot;??_-;_-@_-"/>
    <numFmt numFmtId="166" formatCode="0.0%"/>
    <numFmt numFmtId="167" formatCode="#,##0_ ;[Red]\-#,##0\ "/>
    <numFmt numFmtId="168" formatCode="_-[$€-2]\ * #,##0.00_-;\-[$€-2]\ * #,##0.00_-;_-[$€-2]\ * &quot;-&quot;??_-;_-@_-"/>
  </numFmts>
  <fonts count="12">
    <font>
      <sz val="10"/>
      <name val="Arial"/>
    </font>
    <font>
      <sz val="10"/>
      <name val="Arial"/>
      <family val="2"/>
    </font>
    <font>
      <b/>
      <sz val="10"/>
      <name val="Arial"/>
      <family val="2"/>
    </font>
    <font>
      <sz val="8"/>
      <name val="Arial"/>
      <family val="2"/>
    </font>
    <font>
      <sz val="10"/>
      <name val="Arial"/>
      <family val="2"/>
    </font>
    <font>
      <i/>
      <sz val="10"/>
      <name val="Arial"/>
      <family val="2"/>
    </font>
    <font>
      <sz val="8"/>
      <color indexed="10"/>
      <name val="Arial"/>
      <family val="2"/>
    </font>
    <font>
      <sz val="8"/>
      <name val="Arial"/>
      <family val="2"/>
    </font>
    <font>
      <sz val="10"/>
      <color indexed="8"/>
      <name val="Arial"/>
      <family val="2"/>
    </font>
    <font>
      <sz val="9"/>
      <color rgb="FF221F1F"/>
      <name val="RijksoverheidSerif"/>
    </font>
    <font>
      <b/>
      <sz val="10"/>
      <color indexed="8"/>
      <name val="Arial"/>
      <family val="2"/>
    </font>
    <font>
      <b/>
      <sz val="9"/>
      <color rgb="FF221F1F"/>
      <name val="RijksoverheidSerif"/>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59999389629810485"/>
        <bgColor indexed="64"/>
      </patternFill>
    </fill>
    <fill>
      <patternFill patternType="solid">
        <fgColor theme="8" tint="0.79998168889431442"/>
        <bgColor indexed="64"/>
      </patternFill>
    </fill>
  </fills>
  <borders count="2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0" borderId="0" xfId="0" applyFont="1"/>
    <xf numFmtId="164" fontId="4" fillId="0" borderId="2" xfId="0" applyNumberFormat="1" applyFont="1" applyBorder="1"/>
    <xf numFmtId="164" fontId="4" fillId="0" borderId="0" xfId="0" applyNumberFormat="1" applyFont="1"/>
    <xf numFmtId="0" fontId="6" fillId="0" borderId="0" xfId="0" applyFont="1"/>
    <xf numFmtId="0" fontId="7" fillId="0" borderId="0" xfId="0" applyFont="1"/>
    <xf numFmtId="164" fontId="2" fillId="0" borderId="0" xfId="0" applyNumberFormat="1" applyFont="1"/>
    <xf numFmtId="0" fontId="4" fillId="0" borderId="0" xfId="0" applyFont="1"/>
    <xf numFmtId="0" fontId="4" fillId="0" borderId="1" xfId="0" applyFont="1" applyBorder="1"/>
    <xf numFmtId="9" fontId="3" fillId="0" borderId="0" xfId="0" applyNumberFormat="1" applyFont="1" applyAlignment="1">
      <alignment horizontal="left"/>
    </xf>
    <xf numFmtId="0" fontId="2" fillId="0" borderId="7" xfId="0" applyFont="1" applyBorder="1"/>
    <xf numFmtId="0" fontId="2" fillId="0" borderId="8" xfId="0" applyFont="1" applyBorder="1"/>
    <xf numFmtId="0" fontId="5" fillId="0" borderId="0" xfId="0" applyFont="1"/>
    <xf numFmtId="164" fontId="5" fillId="0" borderId="0" xfId="0" applyNumberFormat="1" applyFont="1"/>
    <xf numFmtId="0" fontId="2" fillId="0" borderId="5" xfId="0" applyFont="1" applyBorder="1"/>
    <xf numFmtId="0" fontId="4" fillId="0" borderId="3" xfId="0" applyFont="1" applyBorder="1"/>
    <xf numFmtId="0" fontId="4" fillId="0" borderId="4" xfId="0" applyFont="1" applyBorder="1"/>
    <xf numFmtId="0" fontId="4" fillId="0" borderId="2" xfId="0" applyFont="1" applyBorder="1"/>
    <xf numFmtId="165" fontId="4" fillId="3" borderId="8" xfId="1" applyFont="1" applyFill="1" applyBorder="1"/>
    <xf numFmtId="0" fontId="4" fillId="4" borderId="7" xfId="0" applyFont="1" applyFill="1" applyBorder="1"/>
    <xf numFmtId="0" fontId="4" fillId="4" borderId="8" xfId="0" applyFont="1" applyFill="1" applyBorder="1"/>
    <xf numFmtId="0" fontId="2" fillId="4" borderId="6" xfId="0" applyFont="1" applyFill="1" applyBorder="1"/>
    <xf numFmtId="0" fontId="5" fillId="0" borderId="10" xfId="0" applyFont="1" applyBorder="1"/>
    <xf numFmtId="164" fontId="4" fillId="0" borderId="11" xfId="0" applyNumberFormat="1" applyFont="1" applyBorder="1"/>
    <xf numFmtId="0" fontId="4" fillId="0" borderId="11" xfId="0" applyFont="1" applyBorder="1"/>
    <xf numFmtId="165" fontId="4" fillId="0" borderId="7" xfId="1" applyFont="1" applyFill="1" applyBorder="1"/>
    <xf numFmtId="165" fontId="4" fillId="0" borderId="8" xfId="1" applyFont="1" applyFill="1" applyBorder="1"/>
    <xf numFmtId="0" fontId="9" fillId="0" borderId="0" xfId="0" applyFont="1" applyAlignment="1">
      <alignment horizontal="left" vertical="top" wrapText="1"/>
    </xf>
    <xf numFmtId="8" fontId="4" fillId="0" borderId="0" xfId="0" applyNumberFormat="1" applyFont="1"/>
    <xf numFmtId="8" fontId="4" fillId="0" borderId="2" xfId="0" applyNumberFormat="1" applyFont="1" applyBorder="1"/>
    <xf numFmtId="8" fontId="2" fillId="0" borderId="12" xfId="0" applyNumberFormat="1" applyFont="1" applyBorder="1"/>
    <xf numFmtId="8" fontId="4" fillId="0" borderId="4" xfId="0" applyNumberFormat="1" applyFont="1" applyBorder="1"/>
    <xf numFmtId="8" fontId="2" fillId="0" borderId="13" xfId="0" applyNumberFormat="1" applyFont="1" applyBorder="1"/>
    <xf numFmtId="8" fontId="2" fillId="3" borderId="13" xfId="0" applyNumberFormat="1" applyFont="1" applyFill="1" applyBorder="1"/>
    <xf numFmtId="8" fontId="5" fillId="0" borderId="10" xfId="0" applyNumberFormat="1" applyFont="1" applyBorder="1"/>
    <xf numFmtId="8" fontId="2" fillId="3" borderId="6" xfId="0" applyNumberFormat="1" applyFont="1" applyFill="1" applyBorder="1"/>
    <xf numFmtId="8" fontId="2" fillId="4" borderId="7" xfId="0" applyNumberFormat="1" applyFont="1" applyFill="1" applyBorder="1"/>
    <xf numFmtId="8" fontId="5" fillId="0" borderId="0" xfId="0" applyNumberFormat="1" applyFont="1"/>
    <xf numFmtId="0" fontId="2" fillId="5" borderId="6" xfId="0" applyFont="1" applyFill="1" applyBorder="1"/>
    <xf numFmtId="2" fontId="4" fillId="0" borderId="0" xfId="0" applyNumberFormat="1" applyFont="1"/>
    <xf numFmtId="0" fontId="11" fillId="2" borderId="14" xfId="0" applyFont="1" applyFill="1" applyBorder="1" applyAlignment="1">
      <alignment horizontal="left" vertical="top" wrapText="1"/>
    </xf>
    <xf numFmtId="0" fontId="9" fillId="2" borderId="15" xfId="0" applyFont="1" applyFill="1" applyBorder="1" applyAlignment="1">
      <alignment horizontal="left" vertical="top" wrapText="1"/>
    </xf>
    <xf numFmtId="0" fontId="10" fillId="4" borderId="9" xfId="0" applyFont="1" applyFill="1" applyBorder="1" applyAlignment="1">
      <alignment horizontal="left"/>
    </xf>
    <xf numFmtId="0" fontId="4" fillId="3" borderId="9" xfId="0" applyFont="1" applyFill="1" applyBorder="1"/>
    <xf numFmtId="8" fontId="2" fillId="4" borderId="6" xfId="0" applyNumberFormat="1" applyFont="1" applyFill="1" applyBorder="1"/>
    <xf numFmtId="1" fontId="4" fillId="2" borderId="9" xfId="0" applyNumberFormat="1" applyFont="1" applyFill="1" applyBorder="1"/>
    <xf numFmtId="0" fontId="4" fillId="2" borderId="9" xfId="0" applyFont="1" applyFill="1" applyBorder="1"/>
    <xf numFmtId="0" fontId="4" fillId="0" borderId="6" xfId="0" applyFont="1" applyBorder="1"/>
    <xf numFmtId="8" fontId="2" fillId="3" borderId="5" xfId="1" applyNumberFormat="1" applyFont="1" applyFill="1" applyBorder="1"/>
    <xf numFmtId="8" fontId="4" fillId="2" borderId="9" xfId="1" applyNumberFormat="1" applyFont="1" applyFill="1" applyBorder="1"/>
    <xf numFmtId="8" fontId="4" fillId="2" borderId="9" xfId="0" applyNumberFormat="1" applyFont="1" applyFill="1" applyBorder="1"/>
    <xf numFmtId="9" fontId="7" fillId="2" borderId="9" xfId="0" applyNumberFormat="1" applyFont="1" applyFill="1" applyBorder="1"/>
    <xf numFmtId="167" fontId="4" fillId="2" borderId="9" xfId="0" applyNumberFormat="1" applyFont="1" applyFill="1" applyBorder="1"/>
    <xf numFmtId="8" fontId="2" fillId="3" borderId="16" xfId="1" applyNumberFormat="1" applyFont="1" applyFill="1" applyBorder="1"/>
    <xf numFmtId="167" fontId="4" fillId="2" borderId="15" xfId="0" applyNumberFormat="1" applyFont="1" applyFill="1" applyBorder="1"/>
    <xf numFmtId="0" fontId="4" fillId="0" borderId="17" xfId="0" applyFont="1" applyBorder="1"/>
    <xf numFmtId="1" fontId="4" fillId="2" borderId="15" xfId="0" applyNumberFormat="1" applyFont="1" applyFill="1" applyBorder="1"/>
    <xf numFmtId="168" fontId="4" fillId="0" borderId="0" xfId="0" applyNumberFormat="1" applyFont="1"/>
    <xf numFmtId="0" fontId="4" fillId="0" borderId="18" xfId="0" applyFont="1" applyBorder="1"/>
    <xf numFmtId="0" fontId="4" fillId="0" borderId="19" xfId="0" applyFont="1" applyBorder="1"/>
    <xf numFmtId="8" fontId="4" fillId="0" borderId="1" xfId="0" applyNumberFormat="1" applyFont="1" applyBorder="1"/>
    <xf numFmtId="0" fontId="2" fillId="0" borderId="20" xfId="0" applyFont="1" applyBorder="1"/>
    <xf numFmtId="0" fontId="2" fillId="3" borderId="8" xfId="0" applyFont="1" applyFill="1" applyBorder="1"/>
    <xf numFmtId="8" fontId="5" fillId="0" borderId="21" xfId="0" applyNumberFormat="1" applyFont="1" applyBorder="1"/>
    <xf numFmtId="0" fontId="5" fillId="0" borderId="22" xfId="0" applyFont="1" applyBorder="1"/>
    <xf numFmtId="164" fontId="5" fillId="0" borderId="2" xfId="0" applyNumberFormat="1" applyFont="1" applyBorder="1"/>
    <xf numFmtId="0" fontId="5" fillId="0" borderId="1" xfId="0" applyFont="1" applyBorder="1"/>
    <xf numFmtId="164" fontId="2" fillId="0" borderId="2" xfId="0" applyNumberFormat="1" applyFont="1" applyBorder="1"/>
    <xf numFmtId="8" fontId="5" fillId="0" borderId="2" xfId="0" applyNumberFormat="1" applyFont="1" applyBorder="1"/>
    <xf numFmtId="8" fontId="5" fillId="0" borderId="16" xfId="0" applyNumberFormat="1" applyFont="1" applyBorder="1"/>
    <xf numFmtId="164" fontId="5" fillId="0" borderId="5" xfId="0" applyNumberFormat="1" applyFont="1" applyBorder="1"/>
    <xf numFmtId="164" fontId="5" fillId="0" borderId="20" xfId="0" applyNumberFormat="1" applyFont="1" applyBorder="1"/>
    <xf numFmtId="0" fontId="4" fillId="0" borderId="11" xfId="0" applyFont="1" applyBorder="1" applyAlignment="1">
      <alignment horizontal="left"/>
    </xf>
    <xf numFmtId="0" fontId="4" fillId="0" borderId="2" xfId="0" applyFon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vertical="top"/>
    </xf>
    <xf numFmtId="0" fontId="2" fillId="3" borderId="25" xfId="0" applyFont="1" applyFill="1" applyBorder="1"/>
    <xf numFmtId="0" fontId="5" fillId="0" borderId="21" xfId="0" applyFont="1" applyBorder="1"/>
    <xf numFmtId="0" fontId="8" fillId="0" borderId="11" xfId="0" applyFont="1" applyBorder="1"/>
    <xf numFmtId="0" fontId="8" fillId="0" borderId="2" xfId="0" applyFont="1" applyBorder="1"/>
    <xf numFmtId="0" fontId="10" fillId="3" borderId="6" xfId="0" applyFont="1" applyFill="1" applyBorder="1" applyAlignment="1">
      <alignment horizontal="left"/>
    </xf>
    <xf numFmtId="0" fontId="5" fillId="0" borderId="2" xfId="0" applyFont="1" applyBorder="1"/>
    <xf numFmtId="0" fontId="5" fillId="0" borderId="16" xfId="0" applyFont="1" applyBorder="1"/>
    <xf numFmtId="8" fontId="5" fillId="0" borderId="5" xfId="0" applyNumberFormat="1" applyFont="1" applyBorder="1"/>
    <xf numFmtId="164" fontId="2" fillId="4" borderId="8" xfId="0" applyNumberFormat="1" applyFont="1" applyFill="1" applyBorder="1"/>
    <xf numFmtId="166" fontId="7" fillId="6" borderId="9" xfId="0" applyNumberFormat="1" applyFont="1" applyFill="1" applyBorder="1"/>
    <xf numFmtId="8" fontId="4" fillId="6" borderId="9" xfId="0" applyNumberFormat="1" applyFont="1" applyFill="1" applyBorder="1"/>
    <xf numFmtId="8" fontId="4" fillId="6" borderId="9" xfId="1" applyNumberFormat="1" applyFont="1" applyFill="1" applyBorder="1"/>
    <xf numFmtId="1" fontId="4" fillId="6" borderId="9" xfId="0" applyNumberFormat="1" applyFont="1" applyFill="1" applyBorder="1" applyAlignment="1">
      <alignment horizontal="right"/>
    </xf>
    <xf numFmtId="1" fontId="4" fillId="6" borderId="9" xfId="0" applyNumberFormat="1" applyFont="1" applyFill="1" applyBorder="1"/>
    <xf numFmtId="8" fontId="9" fillId="0" borderId="0" xfId="0" applyNumberFormat="1" applyFont="1" applyAlignment="1">
      <alignment horizontal="left" vertical="top" wrapText="1"/>
    </xf>
    <xf numFmtId="166" fontId="2" fillId="3" borderId="7" xfId="2" applyNumberFormat="1" applyFont="1" applyFill="1" applyBorder="1"/>
    <xf numFmtId="166" fontId="2" fillId="3" borderId="5" xfId="2" applyNumberFormat="1" applyFont="1" applyFill="1" applyBorder="1"/>
    <xf numFmtId="166" fontId="2" fillId="4" borderId="7" xfId="2" applyNumberFormat="1" applyFont="1" applyFill="1" applyBorder="1"/>
    <xf numFmtId="166" fontId="2" fillId="3" borderId="7" xfId="0" applyNumberFormat="1" applyFont="1" applyFill="1" applyBorder="1"/>
    <xf numFmtId="166" fontId="2" fillId="3" borderId="5" xfId="0" applyNumberFormat="1" applyFont="1" applyFill="1" applyBorder="1"/>
    <xf numFmtId="0" fontId="1" fillId="0" borderId="11" xfId="0" applyFont="1" applyBorder="1" applyAlignment="1">
      <alignment horizontal="left"/>
    </xf>
    <xf numFmtId="0" fontId="1" fillId="0" borderId="2" xfId="0" applyFont="1" applyBorder="1"/>
    <xf numFmtId="2" fontId="4" fillId="6" borderId="9" xfId="0" applyNumberFormat="1" applyFont="1" applyFill="1" applyBorder="1"/>
    <xf numFmtId="1" fontId="4" fillId="0" borderId="0" xfId="0" applyNumberFormat="1" applyFont="1"/>
    <xf numFmtId="0" fontId="3" fillId="0" borderId="2" xfId="0" applyFont="1" applyBorder="1"/>
    <xf numFmtId="8" fontId="2" fillId="3" borderId="6" xfId="1" applyNumberFormat="1" applyFont="1" applyFill="1" applyBorder="1"/>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9" fillId="0" borderId="0" xfId="0" applyFont="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zoomScale="80" zoomScaleNormal="80" workbookViewId="0"/>
  </sheetViews>
  <sheetFormatPr defaultRowHeight="12.75"/>
  <cols>
    <col min="1" max="1" width="75.42578125" customWidth="1"/>
    <col min="2" max="4" width="17.7109375" customWidth="1"/>
    <col min="5" max="5" width="15" customWidth="1"/>
    <col min="6" max="8" width="17.7109375" customWidth="1"/>
  </cols>
  <sheetData>
    <row r="1" spans="1:9">
      <c r="A1" s="38" t="s">
        <v>34</v>
      </c>
      <c r="B1" s="103" t="s">
        <v>35</v>
      </c>
      <c r="C1" s="104"/>
      <c r="D1" s="105"/>
      <c r="F1" s="103" t="s">
        <v>36</v>
      </c>
      <c r="G1" s="104"/>
      <c r="H1" s="105"/>
    </row>
    <row r="2" spans="1:9" ht="13.5" thickBot="1">
      <c r="A2" s="17"/>
      <c r="B2" s="15"/>
      <c r="C2" s="55"/>
      <c r="D2" s="58"/>
      <c r="F2" s="15"/>
      <c r="G2" s="16"/>
      <c r="H2" s="58"/>
    </row>
    <row r="3" spans="1:9" ht="13.5" customHeight="1">
      <c r="A3" s="97" t="s">
        <v>37</v>
      </c>
      <c r="B3" s="23"/>
      <c r="C3" s="56"/>
      <c r="D3" s="59"/>
      <c r="E3" s="1"/>
      <c r="F3" s="23"/>
      <c r="G3" s="89">
        <v>78.029411764705898</v>
      </c>
      <c r="H3" s="59"/>
      <c r="I3" s="1"/>
    </row>
    <row r="4" spans="1:9">
      <c r="A4" s="98" t="s">
        <v>38</v>
      </c>
      <c r="B4" s="17"/>
      <c r="C4" s="7">
        <v>100</v>
      </c>
      <c r="D4" s="60">
        <f>H4</f>
        <v>21.78</v>
      </c>
      <c r="E4" s="5"/>
      <c r="F4" s="17"/>
      <c r="G4" s="7"/>
      <c r="H4" s="60">
        <v>21.78</v>
      </c>
      <c r="I4" s="5"/>
    </row>
    <row r="5" spans="1:9">
      <c r="A5" s="17" t="s">
        <v>32</v>
      </c>
      <c r="B5" s="17"/>
      <c r="C5" s="7"/>
      <c r="D5" s="60">
        <f>D4*E5</f>
        <v>0</v>
      </c>
      <c r="E5" s="9">
        <v>0</v>
      </c>
      <c r="F5" s="17"/>
      <c r="G5" s="7"/>
      <c r="H5" s="60">
        <f>H4*I5</f>
        <v>0</v>
      </c>
      <c r="I5" s="9">
        <f>E5</f>
        <v>0</v>
      </c>
    </row>
    <row r="6" spans="1:9">
      <c r="A6" s="17" t="s">
        <v>3</v>
      </c>
      <c r="B6" s="17"/>
      <c r="C6" s="28">
        <f>D4-D5</f>
        <v>21.78</v>
      </c>
      <c r="D6" s="8"/>
      <c r="E6" s="1"/>
      <c r="F6" s="17"/>
      <c r="G6" s="57">
        <f>H4-H5</f>
        <v>21.78</v>
      </c>
      <c r="H6" s="8"/>
      <c r="I6" s="1"/>
    </row>
    <row r="7" spans="1:9">
      <c r="A7" s="98" t="s">
        <v>49</v>
      </c>
      <c r="B7" s="17"/>
      <c r="C7" s="28"/>
      <c r="D7" s="8"/>
      <c r="E7" s="1"/>
      <c r="F7" s="17"/>
      <c r="G7" s="99">
        <v>4.12046213532017</v>
      </c>
      <c r="H7" s="7"/>
      <c r="I7" s="101"/>
    </row>
    <row r="8" spans="1:9">
      <c r="A8" s="17" t="s">
        <v>5</v>
      </c>
      <c r="B8" s="17"/>
      <c r="C8" s="45"/>
      <c r="D8" s="8"/>
      <c r="E8" s="1"/>
      <c r="F8" s="17"/>
      <c r="G8" s="100">
        <f>G3*4.12046213532017</f>
        <v>321.51723661777686</v>
      </c>
      <c r="I8" s="101"/>
    </row>
    <row r="9" spans="1:9">
      <c r="A9" s="73" t="s">
        <v>24</v>
      </c>
      <c r="B9" s="29">
        <f>C8*C6</f>
        <v>0</v>
      </c>
      <c r="C9" s="39"/>
      <c r="D9" s="8"/>
      <c r="E9" s="1"/>
      <c r="F9" s="29">
        <f>G8*G6</f>
        <v>7002.6454135351805</v>
      </c>
      <c r="G9" s="7"/>
      <c r="H9" s="7"/>
      <c r="I9" s="101"/>
    </row>
    <row r="10" spans="1:9">
      <c r="A10" s="98" t="s">
        <v>50</v>
      </c>
      <c r="B10" s="29"/>
      <c r="C10" s="39"/>
      <c r="D10" s="8"/>
      <c r="E10" s="1"/>
      <c r="F10" s="29"/>
      <c r="G10" s="99">
        <v>0.893766945254721</v>
      </c>
      <c r="H10" s="7"/>
      <c r="I10" s="101"/>
    </row>
    <row r="11" spans="1:9">
      <c r="A11" s="17" t="s">
        <v>25</v>
      </c>
      <c r="B11" s="2"/>
      <c r="C11" s="46"/>
      <c r="D11" s="8"/>
      <c r="E11" s="1"/>
      <c r="F11" s="2"/>
      <c r="G11" s="100">
        <f>G3*0.893766945254722</f>
        <v>69.740108992964053</v>
      </c>
      <c r="H11" s="8"/>
      <c r="I11" s="1"/>
    </row>
    <row r="12" spans="1:9" ht="13.5" thickBot="1">
      <c r="A12" s="73" t="s">
        <v>26</v>
      </c>
      <c r="B12" s="29">
        <f>C11*C6</f>
        <v>0</v>
      </c>
      <c r="C12" s="7"/>
      <c r="D12" s="8"/>
      <c r="E12" s="1"/>
      <c r="F12" s="29">
        <f>G11*G6</f>
        <v>1518.9395738667572</v>
      </c>
      <c r="G12" s="7"/>
      <c r="H12" s="8"/>
      <c r="I12" s="1"/>
    </row>
    <row r="13" spans="1:9" ht="13.5" thickBot="1">
      <c r="A13" s="74" t="s">
        <v>27</v>
      </c>
      <c r="B13" s="30">
        <f>IFERROR(B9/C3, 0)</f>
        <v>0</v>
      </c>
      <c r="C13" s="10"/>
      <c r="D13" s="11"/>
      <c r="E13" s="1"/>
      <c r="F13" s="32">
        <f>F9/G3</f>
        <v>89.743665307273304</v>
      </c>
      <c r="G13" s="10"/>
      <c r="H13" s="11"/>
      <c r="I13" s="1"/>
    </row>
    <row r="14" spans="1:9" ht="13.5" thickBot="1">
      <c r="A14" s="75" t="s">
        <v>28</v>
      </c>
      <c r="B14" s="30">
        <f>IFERROR(B12/C3, 0)</f>
        <v>0</v>
      </c>
      <c r="C14" s="14"/>
      <c r="D14" s="61"/>
      <c r="E14" s="1"/>
      <c r="F14" s="32">
        <f>F12/G3</f>
        <v>19.466244067647846</v>
      </c>
      <c r="G14" s="14"/>
      <c r="H14" s="61"/>
      <c r="I14" s="1"/>
    </row>
    <row r="15" spans="1:9">
      <c r="A15" s="98" t="s">
        <v>39</v>
      </c>
      <c r="B15" s="2"/>
      <c r="C15" s="7"/>
      <c r="D15" s="60">
        <f>H15</f>
        <v>11.64</v>
      </c>
      <c r="E15" s="1"/>
      <c r="F15" s="2"/>
      <c r="G15" s="7"/>
      <c r="H15" s="60">
        <v>11.64</v>
      </c>
      <c r="I15" s="1"/>
    </row>
    <row r="16" spans="1:9">
      <c r="A16" s="17" t="s">
        <v>32</v>
      </c>
      <c r="B16" s="2"/>
      <c r="C16" s="7"/>
      <c r="D16" s="60">
        <f>D15*E16</f>
        <v>0</v>
      </c>
      <c r="E16" s="9">
        <v>0</v>
      </c>
      <c r="F16" s="2"/>
      <c r="G16" s="7"/>
      <c r="H16" s="60">
        <f>H15*I16</f>
        <v>0</v>
      </c>
      <c r="I16" s="9">
        <f>E16</f>
        <v>0</v>
      </c>
    </row>
    <row r="17" spans="1:9">
      <c r="A17" s="98" t="s">
        <v>40</v>
      </c>
      <c r="B17" s="17"/>
      <c r="C17" s="28">
        <f>D15-D16</f>
        <v>11.64</v>
      </c>
      <c r="D17" s="8"/>
      <c r="E17" s="1"/>
      <c r="F17" s="17"/>
      <c r="G17" s="28">
        <f>H15-H16</f>
        <v>11.64</v>
      </c>
      <c r="H17" s="8"/>
      <c r="I17" s="1"/>
    </row>
    <row r="18" spans="1:9">
      <c r="A18" s="17" t="s">
        <v>19</v>
      </c>
      <c r="B18" s="17"/>
      <c r="C18" s="28">
        <f>D15*D18</f>
        <v>0</v>
      </c>
      <c r="D18" s="51"/>
      <c r="E18" s="1"/>
      <c r="F18" s="17"/>
      <c r="G18" s="28">
        <f>H15*H18</f>
        <v>10.161720000000001</v>
      </c>
      <c r="H18" s="86">
        <v>0.873</v>
      </c>
      <c r="I18" s="1"/>
    </row>
    <row r="19" spans="1:9" ht="13.5" thickBot="1">
      <c r="A19" s="17" t="s">
        <v>10</v>
      </c>
      <c r="B19" s="17"/>
      <c r="C19" s="31">
        <f>IF((C17-C18)&lt;0,0,C17-C18)</f>
        <v>11.64</v>
      </c>
      <c r="D19" s="8"/>
      <c r="E19" s="1"/>
      <c r="F19" s="17"/>
      <c r="G19" s="31">
        <f>IF((G17-G18)&lt;0,0,G17-G18)</f>
        <v>1.4782799999999998</v>
      </c>
      <c r="H19" s="8"/>
      <c r="I19" s="1"/>
    </row>
    <row r="20" spans="1:9" ht="13.5" thickBot="1">
      <c r="A20" s="76" t="s">
        <v>11</v>
      </c>
      <c r="B20" s="32">
        <f>IFERROR((C8*C19)/C3, 0)</f>
        <v>0</v>
      </c>
      <c r="C20" s="10"/>
      <c r="D20" s="11"/>
      <c r="E20" s="1"/>
      <c r="F20" s="32">
        <f>G8*G19/G3</f>
        <v>6.0911967654010999</v>
      </c>
      <c r="G20" s="10"/>
      <c r="H20" s="11"/>
      <c r="I20" s="1"/>
    </row>
    <row r="21" spans="1:9" ht="13.5" thickBot="1">
      <c r="A21" s="77" t="s">
        <v>6</v>
      </c>
      <c r="B21" s="33">
        <f>B13+B14+B20</f>
        <v>0</v>
      </c>
      <c r="C21" s="92">
        <f>B21/B36</f>
        <v>0</v>
      </c>
      <c r="D21" s="62"/>
      <c r="E21" s="1"/>
      <c r="F21" s="33">
        <f>F13+F14+F20</f>
        <v>115.30110614032225</v>
      </c>
      <c r="G21" s="92">
        <f>F21/F36</f>
        <v>5.2409593700146473E-2</v>
      </c>
      <c r="H21" s="62"/>
      <c r="I21" s="1"/>
    </row>
    <row r="22" spans="1:9" ht="13.5" thickBot="1">
      <c r="A22" s="78" t="s">
        <v>41</v>
      </c>
      <c r="B22" s="34">
        <f>B36*0.2</f>
        <v>440</v>
      </c>
      <c r="C22" s="22"/>
      <c r="D22" s="64"/>
      <c r="E22" s="1" t="s">
        <v>8</v>
      </c>
      <c r="F22" s="63">
        <f>B22</f>
        <v>440</v>
      </c>
      <c r="G22" s="22"/>
      <c r="H22" s="64"/>
      <c r="I22" s="1" t="s">
        <v>8</v>
      </c>
    </row>
    <row r="23" spans="1:9" ht="13.5" thickBot="1">
      <c r="A23" s="17"/>
      <c r="B23" s="3"/>
      <c r="C23" s="7"/>
      <c r="D23" s="8"/>
      <c r="E23" s="1"/>
      <c r="F23" s="2"/>
      <c r="G23" s="7"/>
      <c r="H23" s="8"/>
      <c r="I23" s="1"/>
    </row>
    <row r="24" spans="1:9">
      <c r="A24" s="79" t="s">
        <v>16</v>
      </c>
      <c r="B24" s="24"/>
      <c r="C24" s="50"/>
      <c r="D24" s="59"/>
      <c r="E24" s="4"/>
      <c r="F24" s="24"/>
      <c r="G24" s="87">
        <v>30.238529411764709</v>
      </c>
      <c r="H24" s="59"/>
      <c r="I24" s="4"/>
    </row>
    <row r="25" spans="1:9">
      <c r="A25" s="80" t="s">
        <v>2</v>
      </c>
      <c r="B25" s="2"/>
      <c r="C25" s="46"/>
      <c r="D25" s="8"/>
      <c r="E25" s="4"/>
      <c r="F25" s="2"/>
      <c r="G25" s="90">
        <v>506.88235294117646</v>
      </c>
      <c r="H25" s="8"/>
      <c r="I25" s="4"/>
    </row>
    <row r="26" spans="1:9">
      <c r="A26" s="81" t="s">
        <v>12</v>
      </c>
      <c r="B26" s="35">
        <f>IFERROR((C24*C25)/C3, 0)</f>
        <v>0</v>
      </c>
      <c r="C26" s="93">
        <f>B26/B36</f>
        <v>0</v>
      </c>
      <c r="D26" s="62"/>
      <c r="E26" s="4"/>
      <c r="F26" s="35">
        <f>(G24*G25)/G3</f>
        <v>196.43076361943193</v>
      </c>
      <c r="G26" s="93">
        <f>F26/F36</f>
        <v>8.9286710736105418E-2</v>
      </c>
      <c r="H26" s="62"/>
      <c r="I26" s="4"/>
    </row>
    <row r="27" spans="1:9" ht="13.5" thickBot="1">
      <c r="A27" s="78" t="s">
        <v>42</v>
      </c>
      <c r="B27" s="34">
        <f>B36*0.3</f>
        <v>660</v>
      </c>
      <c r="C27" s="22"/>
      <c r="D27" s="64"/>
      <c r="E27" s="1" t="str">
        <f>E22</f>
        <v>JAARGRENS</v>
      </c>
      <c r="F27" s="63">
        <f>B27</f>
        <v>660</v>
      </c>
      <c r="G27" s="22"/>
      <c r="H27" s="64"/>
      <c r="I27" s="1" t="str">
        <f>I22</f>
        <v>JAARGRENS</v>
      </c>
    </row>
    <row r="28" spans="1:9">
      <c r="A28" s="82"/>
      <c r="B28" s="13"/>
      <c r="C28" s="12"/>
      <c r="D28" s="66"/>
      <c r="E28" s="1"/>
      <c r="F28" s="65"/>
      <c r="G28" s="12"/>
      <c r="H28" s="66"/>
      <c r="I28" s="1"/>
    </row>
    <row r="29" spans="1:9">
      <c r="A29" s="42" t="s">
        <v>29</v>
      </c>
      <c r="B29" s="36">
        <f>B21+B26</f>
        <v>0</v>
      </c>
      <c r="C29" s="19"/>
      <c r="D29" s="20"/>
      <c r="E29" s="4"/>
      <c r="F29" s="44">
        <f>F21+F26</f>
        <v>311.7318697597542</v>
      </c>
      <c r="G29" s="19"/>
      <c r="H29" s="20"/>
      <c r="I29" s="4"/>
    </row>
    <row r="30" spans="1:9">
      <c r="A30" s="17"/>
      <c r="B30" s="6"/>
      <c r="C30" s="7"/>
      <c r="D30" s="8"/>
      <c r="E30" s="1"/>
      <c r="F30" s="67"/>
      <c r="G30" s="7"/>
      <c r="H30" s="8"/>
      <c r="I30" s="1"/>
    </row>
    <row r="31" spans="1:9">
      <c r="A31" s="47" t="s">
        <v>1</v>
      </c>
      <c r="B31" s="49"/>
      <c r="C31" s="25"/>
      <c r="D31" s="26"/>
      <c r="E31" s="1"/>
      <c r="F31" s="88">
        <v>10508.936966666666</v>
      </c>
      <c r="G31" s="25"/>
      <c r="H31" s="26"/>
      <c r="I31" s="1"/>
    </row>
    <row r="32" spans="1:9">
      <c r="A32" s="43" t="s">
        <v>17</v>
      </c>
      <c r="B32" s="102">
        <f>IFERROR(B31/C3, 0)</f>
        <v>0</v>
      </c>
      <c r="C32" s="92">
        <f>B32/B36</f>
        <v>0</v>
      </c>
      <c r="D32" s="18"/>
      <c r="E32" s="1"/>
      <c r="F32" s="53">
        <f>F31/G3</f>
        <v>134.67917710767682</v>
      </c>
      <c r="G32" s="92">
        <f>F32/F36</f>
        <v>6.1217807776216736E-2</v>
      </c>
      <c r="H32" s="18"/>
      <c r="I32" s="1"/>
    </row>
    <row r="33" spans="1:9">
      <c r="A33" s="82" t="s">
        <v>43</v>
      </c>
      <c r="B33" s="37">
        <f>B36*0.5</f>
        <v>1100</v>
      </c>
      <c r="C33" s="12"/>
      <c r="D33" s="66"/>
      <c r="E33" s="1" t="str">
        <f>E22</f>
        <v>JAARGRENS</v>
      </c>
      <c r="F33" s="68">
        <f>B33</f>
        <v>1100</v>
      </c>
      <c r="G33" s="12"/>
      <c r="H33" s="66"/>
      <c r="I33" s="1" t="str">
        <f>I22</f>
        <v>JAARGRENS</v>
      </c>
    </row>
    <row r="34" spans="1:9">
      <c r="A34" s="17"/>
      <c r="B34" s="6"/>
      <c r="C34" s="7"/>
      <c r="D34" s="8"/>
      <c r="E34" s="1"/>
      <c r="F34" s="67"/>
      <c r="G34" s="7"/>
      <c r="H34" s="8"/>
      <c r="I34" s="1"/>
    </row>
    <row r="35" spans="1:9">
      <c r="A35" s="21" t="s">
        <v>30</v>
      </c>
      <c r="B35" s="44">
        <f>B29+B32</f>
        <v>0</v>
      </c>
      <c r="C35" s="94">
        <f>B35/B36</f>
        <v>0</v>
      </c>
      <c r="D35" s="85"/>
      <c r="E35" s="1"/>
      <c r="F35" s="44">
        <f>F29+F32</f>
        <v>446.41104686743103</v>
      </c>
      <c r="G35" s="94">
        <f>F35/F36</f>
        <v>0.20291411221246866</v>
      </c>
      <c r="H35" s="85"/>
      <c r="I35" s="1"/>
    </row>
    <row r="36" spans="1:9">
      <c r="A36" s="83" t="s">
        <v>44</v>
      </c>
      <c r="B36" s="84">
        <v>2200</v>
      </c>
      <c r="C36" s="70"/>
      <c r="D36" s="71"/>
      <c r="E36" s="1" t="str">
        <f>E22</f>
        <v>JAARGRENS</v>
      </c>
      <c r="F36" s="69">
        <f>B36</f>
        <v>2200</v>
      </c>
      <c r="G36" s="70"/>
      <c r="H36" s="71"/>
      <c r="I36" s="1" t="str">
        <f>I22</f>
        <v>JAARGRENS</v>
      </c>
    </row>
    <row r="38" spans="1:9">
      <c r="A38" s="27"/>
      <c r="B38" s="27"/>
      <c r="C38" s="27"/>
      <c r="D38" s="27"/>
      <c r="E38" s="27"/>
      <c r="F38" s="27"/>
      <c r="G38" s="27"/>
      <c r="H38" s="27"/>
    </row>
    <row r="39" spans="1:9">
      <c r="A39" s="40" t="s">
        <v>33</v>
      </c>
      <c r="B39" s="27"/>
      <c r="C39" s="27"/>
      <c r="D39" s="27"/>
      <c r="E39" s="27"/>
      <c r="F39" s="27"/>
      <c r="G39" s="27"/>
      <c r="H39" s="27"/>
    </row>
    <row r="40" spans="1:9" ht="60" customHeight="1">
      <c r="A40" s="41" t="s">
        <v>18</v>
      </c>
      <c r="B40" s="27"/>
      <c r="C40" s="27"/>
      <c r="D40" s="27"/>
      <c r="E40" s="27"/>
      <c r="F40" s="27"/>
      <c r="G40" s="27"/>
      <c r="H40" s="27"/>
    </row>
  </sheetData>
  <mergeCells count="2">
    <mergeCell ref="B1:D1"/>
    <mergeCell ref="F1:H1"/>
  </mergeCells>
  <phoneticPr fontId="3" type="noConversion"/>
  <pageMargins left="0.75" right="0.75" top="1" bottom="1" header="0.5" footer="0.5"/>
  <pageSetup paperSize="9" scale="80" orientation="landscape" r:id="rId1"/>
  <headerFooter alignWithMargins="0">
    <oddHeader>&amp;RBelastingconvenant 2009
Forfaitaire regeling vrijwilligers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
  <sheetViews>
    <sheetView zoomScaleNormal="100" workbookViewId="0"/>
  </sheetViews>
  <sheetFormatPr defaultRowHeight="12.75"/>
  <cols>
    <col min="1" max="1" width="75.42578125" customWidth="1"/>
    <col min="2" max="4" width="17.7109375" customWidth="1"/>
    <col min="5" max="5" width="15.7109375" customWidth="1"/>
    <col min="6" max="8" width="17.7109375" customWidth="1"/>
  </cols>
  <sheetData>
    <row r="1" spans="1:9">
      <c r="A1" s="38" t="str">
        <f>Jaargrens!A1</f>
        <v>Forfaitaire regeling vrijwilligers 2026</v>
      </c>
      <c r="B1" s="103" t="str">
        <f>Jaargrens!B1</f>
        <v>Poppodium eigen - Convenant 2026</v>
      </c>
      <c r="C1" s="104"/>
      <c r="D1" s="105"/>
      <c r="F1" s="103" t="str">
        <f>Jaargrens!F1</f>
        <v>Poppodium gemiddeld - Convenant 2026</v>
      </c>
      <c r="G1" s="104"/>
      <c r="H1" s="105"/>
    </row>
    <row r="2" spans="1:9" ht="13.5" thickBot="1">
      <c r="A2" s="17"/>
      <c r="B2" s="15"/>
      <c r="C2" s="55"/>
      <c r="D2" s="58"/>
      <c r="F2" s="15"/>
      <c r="G2" s="16"/>
      <c r="H2" s="58"/>
    </row>
    <row r="3" spans="1:9" ht="13.5" customHeight="1">
      <c r="A3" s="72" t="str">
        <f>Jaargrens!A3</f>
        <v>Aantal vrijwilligers in 2026</v>
      </c>
      <c r="B3" s="23"/>
      <c r="C3" s="54"/>
      <c r="D3" s="59"/>
      <c r="E3" s="1"/>
      <c r="F3" s="23"/>
      <c r="G3" s="90">
        <f>Jaargrens!G3</f>
        <v>78.029411764705898</v>
      </c>
      <c r="H3" s="59"/>
      <c r="I3" s="1"/>
    </row>
    <row r="4" spans="1:9">
      <c r="A4" s="17" t="str">
        <f>Jaargrens!A4</f>
        <v>Gemiddelde toegangsprijs (PAS 2024 gemiddelde)</v>
      </c>
      <c r="B4" s="17"/>
      <c r="C4" s="7"/>
      <c r="D4" s="60">
        <f>Jaargrens!D4</f>
        <v>21.78</v>
      </c>
      <c r="E4" s="5"/>
      <c r="F4" s="17"/>
      <c r="G4" s="7"/>
      <c r="H4" s="60">
        <f>Jaargrens!H4</f>
        <v>21.78</v>
      </c>
      <c r="I4" s="5"/>
    </row>
    <row r="5" spans="1:9">
      <c r="A5" s="17" t="str">
        <f>Jaargrens!A5</f>
        <v>Toegestane korting (vastgesteld op 0%)</v>
      </c>
      <c r="B5" s="17"/>
      <c r="C5" s="7"/>
      <c r="D5" s="60">
        <f>D4*E5</f>
        <v>0</v>
      </c>
      <c r="E5" s="9">
        <f>Jaargrens!E5</f>
        <v>0</v>
      </c>
      <c r="F5" s="17"/>
      <c r="G5" s="7"/>
      <c r="H5" s="60">
        <f>H4*I5</f>
        <v>0</v>
      </c>
      <c r="I5" s="9">
        <f>E5</f>
        <v>0</v>
      </c>
    </row>
    <row r="6" spans="1:9">
      <c r="A6" s="17" t="s">
        <v>3</v>
      </c>
      <c r="B6" s="17"/>
      <c r="C6" s="28">
        <f>D4-D5</f>
        <v>21.78</v>
      </c>
      <c r="D6" s="8"/>
      <c r="E6" s="1"/>
      <c r="F6" s="17"/>
      <c r="G6" s="28">
        <f>H4-H5</f>
        <v>21.78</v>
      </c>
      <c r="H6" s="8"/>
      <c r="I6" s="1"/>
    </row>
    <row r="7" spans="1:9">
      <c r="A7" s="98" t="s">
        <v>51</v>
      </c>
      <c r="B7" s="17"/>
      <c r="C7" s="28"/>
      <c r="D7" s="8"/>
      <c r="E7" s="1"/>
      <c r="F7" s="17"/>
      <c r="G7" s="39">
        <f>Jaargrens!G7/12</f>
        <v>0.34337184461001419</v>
      </c>
      <c r="H7" s="7"/>
      <c r="I7" s="101"/>
    </row>
    <row r="8" spans="1:9">
      <c r="A8" s="98" t="s">
        <v>4</v>
      </c>
      <c r="B8" s="17"/>
      <c r="C8" s="45"/>
      <c r="D8" s="8"/>
      <c r="E8" s="1"/>
      <c r="F8" s="17"/>
      <c r="G8" s="90">
        <f>Jaargrens!G8/12</f>
        <v>26.793103051481406</v>
      </c>
      <c r="I8" s="101"/>
    </row>
    <row r="9" spans="1:9">
      <c r="A9" s="98" t="s">
        <v>52</v>
      </c>
      <c r="B9" s="29"/>
      <c r="C9" s="39"/>
      <c r="D9" s="8"/>
      <c r="E9" s="1"/>
      <c r="F9" s="29">
        <f>G8*G6</f>
        <v>583.55378446126508</v>
      </c>
      <c r="H9" s="7"/>
      <c r="I9" s="101"/>
    </row>
    <row r="10" spans="1:9">
      <c r="A10" s="98" t="s">
        <v>52</v>
      </c>
      <c r="B10" s="2"/>
      <c r="C10" s="39"/>
      <c r="D10" s="8"/>
      <c r="E10" s="1"/>
      <c r="F10" s="2"/>
      <c r="G10" s="39">
        <f>Jaargrens!G10/12</f>
        <v>7.4480578771226755E-2</v>
      </c>
      <c r="H10" s="8"/>
      <c r="I10" s="1"/>
    </row>
    <row r="11" spans="1:9">
      <c r="A11" s="98" t="s">
        <v>21</v>
      </c>
      <c r="B11" s="2"/>
      <c r="C11" s="52"/>
      <c r="D11" s="8"/>
      <c r="E11" s="1"/>
      <c r="F11" s="2"/>
      <c r="G11" s="39">
        <f>Jaargrens!G11/12</f>
        <v>5.8116757494136708</v>
      </c>
      <c r="H11" s="8"/>
      <c r="I11" s="1"/>
    </row>
    <row r="12" spans="1:9" ht="13.5" thickBot="1">
      <c r="A12" s="73" t="s">
        <v>20</v>
      </c>
      <c r="B12" s="29">
        <f>C11*C6</f>
        <v>0</v>
      </c>
      <c r="C12" s="7"/>
      <c r="D12" s="8"/>
      <c r="E12" s="1"/>
      <c r="F12" s="29">
        <f>G11*G6</f>
        <v>126.57829782222976</v>
      </c>
      <c r="G12" s="7"/>
      <c r="H12" s="8"/>
      <c r="I12" s="1"/>
    </row>
    <row r="13" spans="1:9" ht="13.5" thickBot="1">
      <c r="A13" s="74" t="s">
        <v>22</v>
      </c>
      <c r="B13" s="30">
        <f>IFERROR(B9/C3, 0)</f>
        <v>0</v>
      </c>
      <c r="C13" s="10"/>
      <c r="D13" s="11"/>
      <c r="E13" s="1"/>
      <c r="F13" s="32">
        <f>F9/G3</f>
        <v>7.4786387756061092</v>
      </c>
      <c r="G13" s="10"/>
      <c r="H13" s="11"/>
      <c r="I13" s="1"/>
    </row>
    <row r="14" spans="1:9" ht="13.5" thickBot="1">
      <c r="A14" s="75" t="s">
        <v>23</v>
      </c>
      <c r="B14" s="30">
        <f>IFERROR(B12/C3, 0)</f>
        <v>0</v>
      </c>
      <c r="C14" s="14"/>
      <c r="D14" s="61"/>
      <c r="E14" s="1"/>
      <c r="F14" s="32">
        <f>F12/G3</f>
        <v>1.6221870056373204</v>
      </c>
      <c r="G14" s="14"/>
      <c r="H14" s="61"/>
      <c r="I14" s="1"/>
    </row>
    <row r="15" spans="1:9">
      <c r="A15" s="17" t="str">
        <f>Jaargrens!A15</f>
        <v>Gemiddelde horecaverbruik per bezoek (PAS2024 gemiddelde)</v>
      </c>
      <c r="B15" s="2"/>
      <c r="C15" s="7"/>
      <c r="D15" s="60">
        <f>Jaargrens!D15</f>
        <v>11.64</v>
      </c>
      <c r="E15" s="1"/>
      <c r="F15" s="2"/>
      <c r="G15" s="7"/>
      <c r="H15" s="60">
        <f>Jaargrens!H15</f>
        <v>11.64</v>
      </c>
      <c r="I15" s="1"/>
    </row>
    <row r="16" spans="1:9">
      <c r="A16" s="17" t="str">
        <f>Jaargrens!A16</f>
        <v>Toegestane korting (vastgesteld op 0%)</v>
      </c>
      <c r="B16" s="2"/>
      <c r="C16" s="7"/>
      <c r="D16" s="60">
        <f>D15*E16</f>
        <v>0</v>
      </c>
      <c r="E16" s="9">
        <f>Jaargrens!E16</f>
        <v>0</v>
      </c>
      <c r="F16" s="2"/>
      <c r="G16" s="7"/>
      <c r="H16" s="60">
        <f>H15*I16</f>
        <v>0</v>
      </c>
      <c r="I16" s="9">
        <f>E16</f>
        <v>0</v>
      </c>
    </row>
    <row r="17" spans="1:9">
      <c r="A17" s="17" t="str">
        <f>Jaargrens!A17</f>
        <v>Gemiddelde horecaverbuik minus toegestane korting (PAS2024 gemiddelde)</v>
      </c>
      <c r="B17" s="17"/>
      <c r="C17" s="28">
        <f>D15-D16</f>
        <v>11.64</v>
      </c>
      <c r="D17" s="8"/>
      <c r="E17" s="1"/>
      <c r="F17" s="17"/>
      <c r="G17" s="28">
        <f>H15-H16</f>
        <v>11.64</v>
      </c>
      <c r="H17" s="8"/>
      <c r="I17" s="1"/>
    </row>
    <row r="18" spans="1:9">
      <c r="A18" s="17" t="s">
        <v>19</v>
      </c>
      <c r="B18" s="17"/>
      <c r="C18" s="28">
        <f>D15*D18</f>
        <v>0</v>
      </c>
      <c r="D18" s="51"/>
      <c r="E18" s="1"/>
      <c r="F18" s="17"/>
      <c r="G18" s="28">
        <f>H15*H18</f>
        <v>10.161720000000001</v>
      </c>
      <c r="H18" s="86">
        <f>Jaargrens!H18</f>
        <v>0.873</v>
      </c>
      <c r="I18" s="1"/>
    </row>
    <row r="19" spans="1:9" ht="13.5" thickBot="1">
      <c r="A19" s="17" t="s">
        <v>10</v>
      </c>
      <c r="B19" s="17"/>
      <c r="C19" s="31">
        <f>IF((C17-C18)&lt;0,0,C17-C18)</f>
        <v>11.64</v>
      </c>
      <c r="D19" s="8"/>
      <c r="E19" s="1"/>
      <c r="F19" s="17"/>
      <c r="G19" s="31">
        <f>IF((G17-G18)&lt;0,0,G17-G18)</f>
        <v>1.4782799999999998</v>
      </c>
      <c r="H19" s="8"/>
      <c r="I19" s="1"/>
    </row>
    <row r="20" spans="1:9" ht="13.5" thickBot="1">
      <c r="A20" s="76" t="s">
        <v>13</v>
      </c>
      <c r="B20" s="32">
        <f>IFERROR((C8*C19)/C3, 0)</f>
        <v>0</v>
      </c>
      <c r="C20" s="10"/>
      <c r="D20" s="11"/>
      <c r="E20" s="1"/>
      <c r="F20" s="32">
        <f>G8*G19/G3</f>
        <v>0.50759973045009166</v>
      </c>
      <c r="G20" s="10"/>
      <c r="H20" s="11"/>
      <c r="I20" s="1"/>
    </row>
    <row r="21" spans="1:9" ht="13.5" thickBot="1">
      <c r="A21" s="77" t="s">
        <v>7</v>
      </c>
      <c r="B21" s="33">
        <f>B13+B14+B20</f>
        <v>0</v>
      </c>
      <c r="C21" s="92">
        <f>B21/B36</f>
        <v>0</v>
      </c>
      <c r="D21" s="62"/>
      <c r="E21" s="1"/>
      <c r="F21" s="33">
        <f>F13+F14+F20</f>
        <v>9.6084255116935218</v>
      </c>
      <c r="G21" s="95">
        <f>F21/F36</f>
        <v>4.3674661416788732E-2</v>
      </c>
      <c r="H21" s="62"/>
      <c r="I21" s="1"/>
    </row>
    <row r="22" spans="1:9" ht="13.5" thickBot="1">
      <c r="A22" s="78" t="s">
        <v>45</v>
      </c>
      <c r="B22" s="34">
        <f>B36*0.2</f>
        <v>44</v>
      </c>
      <c r="C22" s="22"/>
      <c r="D22" s="64"/>
      <c r="E22" s="5" t="s">
        <v>9</v>
      </c>
      <c r="F22" s="63">
        <f>B22</f>
        <v>44</v>
      </c>
      <c r="G22" s="22"/>
      <c r="H22" s="64"/>
      <c r="I22" s="5" t="s">
        <v>9</v>
      </c>
    </row>
    <row r="23" spans="1:9" ht="13.5" thickBot="1">
      <c r="A23" s="17"/>
      <c r="B23" s="3"/>
      <c r="C23" s="7"/>
      <c r="D23" s="8"/>
      <c r="E23" s="1"/>
      <c r="F23" s="2"/>
      <c r="G23" s="7"/>
      <c r="H23" s="8"/>
      <c r="I23" s="1"/>
    </row>
    <row r="24" spans="1:9">
      <c r="A24" s="79" t="s">
        <v>16</v>
      </c>
      <c r="B24" s="24"/>
      <c r="C24" s="50"/>
      <c r="D24" s="59"/>
      <c r="E24" s="4"/>
      <c r="F24" s="24"/>
      <c r="G24" s="87">
        <f>Jaargrens!G24</f>
        <v>30.238529411764709</v>
      </c>
      <c r="H24" s="59"/>
      <c r="I24" s="4"/>
    </row>
    <row r="25" spans="1:9">
      <c r="A25" s="80" t="s">
        <v>0</v>
      </c>
      <c r="B25" s="2"/>
      <c r="C25" s="52"/>
      <c r="D25" s="8"/>
      <c r="E25" s="4"/>
      <c r="F25" s="2"/>
      <c r="G25" s="90">
        <f>Jaargrens!G25/12</f>
        <v>42.240196078431374</v>
      </c>
      <c r="H25" s="8"/>
      <c r="I25" s="4"/>
    </row>
    <row r="26" spans="1:9">
      <c r="A26" s="81" t="s">
        <v>14</v>
      </c>
      <c r="B26" s="35">
        <f>IFERROR((C24*C25)/C3, 0)</f>
        <v>0</v>
      </c>
      <c r="C26" s="93">
        <f>B26/B36</f>
        <v>0</v>
      </c>
      <c r="D26" s="62"/>
      <c r="E26" s="4"/>
      <c r="F26" s="35">
        <f>(G24*G25)/G3</f>
        <v>16.369230301619329</v>
      </c>
      <c r="G26" s="96">
        <f>F26/F36</f>
        <v>7.4405592280087862E-2</v>
      </c>
      <c r="H26" s="62"/>
      <c r="I26" s="4"/>
    </row>
    <row r="27" spans="1:9" ht="13.5" thickBot="1">
      <c r="A27" s="78" t="s">
        <v>46</v>
      </c>
      <c r="B27" s="34">
        <f>B36*0.3</f>
        <v>66</v>
      </c>
      <c r="C27" s="22"/>
      <c r="D27" s="64"/>
      <c r="E27" s="1" t="str">
        <f>E22</f>
        <v>MAANDGRENS</v>
      </c>
      <c r="F27" s="63">
        <f>B27</f>
        <v>66</v>
      </c>
      <c r="G27" s="22"/>
      <c r="H27" s="64"/>
      <c r="I27" s="1" t="str">
        <f>I22</f>
        <v>MAANDGRENS</v>
      </c>
    </row>
    <row r="28" spans="1:9">
      <c r="A28" s="82"/>
      <c r="B28" s="13"/>
      <c r="C28" s="12"/>
      <c r="D28" s="66"/>
      <c r="E28" s="1"/>
      <c r="F28" s="65"/>
      <c r="G28" s="12"/>
      <c r="H28" s="66"/>
      <c r="I28" s="1"/>
    </row>
    <row r="29" spans="1:9">
      <c r="A29" s="42" t="s">
        <v>29</v>
      </c>
      <c r="B29" s="36">
        <f>B21+B26</f>
        <v>0</v>
      </c>
      <c r="C29" s="19"/>
      <c r="D29" s="20"/>
      <c r="E29" s="4"/>
      <c r="F29" s="44">
        <f>F21+F26</f>
        <v>25.97765581331285</v>
      </c>
      <c r="G29" s="19"/>
      <c r="H29" s="20"/>
      <c r="I29" s="4"/>
    </row>
    <row r="30" spans="1:9">
      <c r="A30" s="17"/>
      <c r="B30" s="6"/>
      <c r="C30" s="7"/>
      <c r="D30" s="8"/>
      <c r="E30" s="1"/>
      <c r="F30" s="67"/>
      <c r="G30" s="7"/>
      <c r="H30" s="8"/>
      <c r="I30" s="1"/>
    </row>
    <row r="31" spans="1:9">
      <c r="A31" s="47" t="s">
        <v>1</v>
      </c>
      <c r="B31" s="49"/>
      <c r="C31" s="25"/>
      <c r="D31" s="26"/>
      <c r="E31" s="1"/>
      <c r="F31" s="88">
        <f>Jaargrens!F31/12</f>
        <v>875.74474722222214</v>
      </c>
      <c r="G31" s="25"/>
      <c r="H31" s="26"/>
      <c r="I31" s="1"/>
    </row>
    <row r="32" spans="1:9">
      <c r="A32" s="43" t="s">
        <v>15</v>
      </c>
      <c r="B32" s="48">
        <f>IFERROR(B31/C3, 0)</f>
        <v>0</v>
      </c>
      <c r="C32" s="92">
        <f>B32/B36</f>
        <v>0</v>
      </c>
      <c r="D32" s="18"/>
      <c r="E32" s="1"/>
      <c r="F32" s="53">
        <f>F31/G3</f>
        <v>11.223264758973068</v>
      </c>
      <c r="G32" s="92">
        <f>F32/F36</f>
        <v>5.1014839813513943E-2</v>
      </c>
      <c r="H32" s="18"/>
      <c r="I32" s="1"/>
    </row>
    <row r="33" spans="1:9">
      <c r="A33" s="82" t="s">
        <v>47</v>
      </c>
      <c r="B33" s="37">
        <f>B36*0.5</f>
        <v>110</v>
      </c>
      <c r="C33" s="12"/>
      <c r="D33" s="66"/>
      <c r="E33" s="1" t="str">
        <f>E22</f>
        <v>MAANDGRENS</v>
      </c>
      <c r="F33" s="68">
        <f>B33</f>
        <v>110</v>
      </c>
      <c r="G33" s="12"/>
      <c r="H33" s="66"/>
      <c r="I33" s="1" t="str">
        <f>I22</f>
        <v>MAANDGRENS</v>
      </c>
    </row>
    <row r="34" spans="1:9">
      <c r="A34" s="17"/>
      <c r="B34" s="6"/>
      <c r="C34" s="7"/>
      <c r="D34" s="8"/>
      <c r="E34" s="1"/>
      <c r="F34" s="67"/>
      <c r="G34" s="7"/>
      <c r="H34" s="8"/>
      <c r="I34" s="1"/>
    </row>
    <row r="35" spans="1:9">
      <c r="A35" s="21" t="s">
        <v>31</v>
      </c>
      <c r="B35" s="44">
        <f>B29+B32</f>
        <v>0</v>
      </c>
      <c r="C35" s="94">
        <f>B35/B36</f>
        <v>0</v>
      </c>
      <c r="D35" s="85"/>
      <c r="E35" s="1"/>
      <c r="F35" s="44">
        <f>F29+F32</f>
        <v>37.200920572285916</v>
      </c>
      <c r="G35" s="94">
        <f>F35/F36</f>
        <v>0.16909509351039054</v>
      </c>
      <c r="H35" s="85"/>
      <c r="I35" s="1"/>
    </row>
    <row r="36" spans="1:9">
      <c r="A36" s="83" t="s">
        <v>48</v>
      </c>
      <c r="B36" s="84">
        <v>220</v>
      </c>
      <c r="C36" s="70"/>
      <c r="D36" s="71"/>
      <c r="E36" s="1" t="str">
        <f>E22</f>
        <v>MAANDGRENS</v>
      </c>
      <c r="F36" s="69">
        <f>B36</f>
        <v>220</v>
      </c>
      <c r="G36" s="70"/>
      <c r="H36" s="71"/>
      <c r="I36" s="1" t="str">
        <f>I22</f>
        <v>MAANDGRENS</v>
      </c>
    </row>
    <row r="38" spans="1:9">
      <c r="A38" s="106"/>
      <c r="B38" s="106"/>
      <c r="C38" s="106"/>
      <c r="D38" s="106"/>
      <c r="E38" s="27"/>
      <c r="F38" s="27"/>
      <c r="G38" s="27"/>
      <c r="H38" s="27"/>
    </row>
    <row r="39" spans="1:9">
      <c r="A39" s="40" t="s">
        <v>33</v>
      </c>
      <c r="B39" s="27"/>
      <c r="C39" s="91"/>
      <c r="D39" s="27"/>
      <c r="E39" s="27"/>
      <c r="F39" s="27"/>
      <c r="G39" s="27"/>
      <c r="H39" s="27"/>
    </row>
    <row r="40" spans="1:9" ht="48">
      <c r="A40" s="41" t="s">
        <v>18</v>
      </c>
      <c r="B40" s="27"/>
      <c r="C40" s="27"/>
      <c r="D40" s="27"/>
      <c r="E40" s="27"/>
      <c r="F40" s="27"/>
      <c r="G40" s="27"/>
      <c r="H40" s="27"/>
    </row>
    <row r="41" spans="1:9">
      <c r="A41" s="27"/>
      <c r="B41" s="27"/>
      <c r="C41" s="27"/>
      <c r="D41" s="27"/>
      <c r="E41" s="27"/>
      <c r="F41" s="27"/>
      <c r="G41" s="27"/>
      <c r="H41" s="27"/>
    </row>
    <row r="42" spans="1:9">
      <c r="A42" s="27"/>
      <c r="B42" s="27"/>
      <c r="C42" s="27"/>
      <c r="D42" s="27"/>
      <c r="E42" s="27"/>
      <c r="F42" s="27"/>
      <c r="G42" s="27"/>
      <c r="H42" s="27"/>
    </row>
  </sheetData>
  <mergeCells count="3">
    <mergeCell ref="B1:D1"/>
    <mergeCell ref="F1:H1"/>
    <mergeCell ref="A38:D38"/>
  </mergeCells>
  <pageMargins left="0.75" right="0.75" top="1" bottom="1" header="0.5" footer="0.5"/>
  <pageSetup paperSize="9" scale="80" orientation="landscape" r:id="rId1"/>
  <headerFooter alignWithMargins="0">
    <oddHeader>&amp;RBelastingconvenant 2009
Forfaitaire regeling vrijwilligers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947AEB56878C4AAB121E4343D5AA96" ma:contentTypeVersion="15" ma:contentTypeDescription="Create a new document." ma:contentTypeScope="" ma:versionID="7ea9bda55d76bbac023e3ac05f830e39">
  <xsd:schema xmlns:xsd="http://www.w3.org/2001/XMLSchema" xmlns:xs="http://www.w3.org/2001/XMLSchema" xmlns:p="http://schemas.microsoft.com/office/2006/metadata/properties" xmlns:ns2="61d6f473-d19a-4999-8fab-a71ba3339cca" xmlns:ns3="d5622402-eda3-490e-835d-e256b2a551aa" targetNamespace="http://schemas.microsoft.com/office/2006/metadata/properties" ma:root="true" ma:fieldsID="b0a8c1d27e01103fd0ec916ee49e77fb" ns2:_="" ns3:_="">
    <xsd:import namespace="61d6f473-d19a-4999-8fab-a71ba3339cca"/>
    <xsd:import namespace="d5622402-eda3-490e-835d-e256b2a551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DatumenTij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d6f473-d19a-4999-8fab-a71ba3339c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2d68bf3-2f49-40f8-844b-b4f8913c774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DatumenTijd" ma:index="21" nillable="true" ma:displayName="Datum en Tijd " ma:format="DateTime" ma:internalName="DatumenTijd">
      <xsd:simpleType>
        <xsd:restriction base="dms:DateTim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622402-eda3-490e-835d-e256b2a551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9a3adb9-9518-483d-8a34-cfbf3187d6aa}" ma:internalName="TaxCatchAll" ma:showField="CatchAllData" ma:web="d5622402-eda3-490e-835d-e256b2a551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d6f473-d19a-4999-8fab-a71ba3339cca">
      <Terms xmlns="http://schemas.microsoft.com/office/infopath/2007/PartnerControls"/>
    </lcf76f155ced4ddcb4097134ff3c332f>
    <TaxCatchAll xmlns="d5622402-eda3-490e-835d-e256b2a551aa" xsi:nil="true"/>
    <DatumenTijd xmlns="61d6f473-d19a-4999-8fab-a71ba3339cca" xsi:nil="true"/>
  </documentManagement>
</p:properties>
</file>

<file path=customXml/itemProps1.xml><?xml version="1.0" encoding="utf-8"?>
<ds:datastoreItem xmlns:ds="http://schemas.openxmlformats.org/officeDocument/2006/customXml" ds:itemID="{7DBBB7F8-EC2F-4063-82D9-F3C5C84AF502}">
  <ds:schemaRefs>
    <ds:schemaRef ds:uri="http://schemas.microsoft.com/sharepoint/v3/contenttype/forms"/>
  </ds:schemaRefs>
</ds:datastoreItem>
</file>

<file path=customXml/itemProps2.xml><?xml version="1.0" encoding="utf-8"?>
<ds:datastoreItem xmlns:ds="http://schemas.openxmlformats.org/officeDocument/2006/customXml" ds:itemID="{25CB64E2-DC3B-4FA1-B986-CC78B78FC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d6f473-d19a-4999-8fab-a71ba3339cca"/>
    <ds:schemaRef ds:uri="d5622402-eda3-490e-835d-e256b2a55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E2ADEB-D08A-4D70-B908-49F2CF5AC8CA}">
  <ds:schemaRefs>
    <ds:schemaRef ds:uri="http://schemas.microsoft.com/office/2006/metadata/properties"/>
    <ds:schemaRef ds:uri="http://schemas.microsoft.com/office/infopath/2007/PartnerControls"/>
    <ds:schemaRef ds:uri="61d6f473-d19a-4999-8fab-a71ba3339cca"/>
    <ds:schemaRef ds:uri="d5622402-eda3-490e-835d-e256b2a551a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Jaargrens</vt:lpstr>
      <vt:lpstr>Maandgrens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Toine Tax</dc:creator>
  <cp:lastModifiedBy>Arne Dee</cp:lastModifiedBy>
  <cp:lastPrinted>2009-01-28T09:07:36Z</cp:lastPrinted>
  <dcterms:created xsi:type="dcterms:W3CDTF">2008-10-20T07:37:20Z</dcterms:created>
  <dcterms:modified xsi:type="dcterms:W3CDTF">2026-01-08T10:13:24Z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0x010100B8947AEB56878C4AAB121E4343D5AA96</vt:lpwstr>
  </property>
</Properties>
</file>